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8\Desktop\дл рассылки\"/>
    </mc:Choice>
  </mc:AlternateContent>
  <xr:revisionPtr revIDLastSave="0" documentId="13_ncr:1_{53D57374-E946-48CD-89EC-84DCFC308E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V94" i="1" l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V59" i="1"/>
  <c r="U59" i="1"/>
  <c r="V58" i="1"/>
  <c r="U58" i="1"/>
  <c r="V57" i="1"/>
  <c r="U57" i="1"/>
  <c r="U56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U28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A5" i="1"/>
  <c r="A4" i="1"/>
</calcChain>
</file>

<file path=xl/sharedStrings.xml><?xml version="1.0" encoding="utf-8"?>
<sst xmlns="http://schemas.openxmlformats.org/spreadsheetml/2006/main" count="1259" uniqueCount="639">
  <si>
    <t>ИНФРА-М Научно-издательский Центр</t>
  </si>
  <si>
    <t>Данный прайс-лист не является публичной офертой</t>
  </si>
  <si>
    <t>127214, Москва г, Полярная ул, дом № 31 В, строение 1 эт.3 пом.I.к.9Б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</si>
  <si>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</si>
  <si>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</si>
  <si>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</si>
  <si>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</si>
  <si>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</si>
  <si>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</si>
  <si>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</si>
  <si>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</si>
  <si>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</si>
  <si>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</si>
  <si>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</si>
  <si>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</si>
  <si>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</si>
  <si>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</si>
  <si>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</si>
  <si>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</si>
  <si>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</si>
  <si>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</si>
  <si>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</si>
  <si>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</si>
  <si>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</si>
  <si>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znanium.com</t>
  </si>
  <si>
    <t>Обложка</t>
  </si>
  <si>
    <t>ЭБС Znanium.com</t>
  </si>
  <si>
    <t>Аффилиация автора</t>
  </si>
  <si>
    <t>Новинка месяца</t>
  </si>
  <si>
    <t>ПООП</t>
  </si>
  <si>
    <t>185300.07.01</t>
  </si>
  <si>
    <t>"Влесова книга": введ. к науч. анализу источ.: Моногр. / Д.С.Логинов - М.: НИЦ ИНФРА-М, 2022-391с.(о)</t>
  </si>
  <si>
    <t>"ВЛЕСОВА КНИГА": ВВЕДЕНИЕ К НАУЧНОМУ АНАЛИЗУ ИСТОЧНИКА</t>
  </si>
  <si>
    <t>Логинов Д. С.</t>
  </si>
  <si>
    <t>Обложка. КБС</t>
  </si>
  <si>
    <t>НИЦ ИНФРА-М</t>
  </si>
  <si>
    <t>Научная мысль</t>
  </si>
  <si>
    <t>978-5-16-016800-5</t>
  </si>
  <si>
    <t>ОБЩЕСТВЕННЫЕ НАУКИ.  ЭКОНОМИКА. ПРАВО</t>
  </si>
  <si>
    <t>История. Исторические науки</t>
  </si>
  <si>
    <t>Монография</t>
  </si>
  <si>
    <t>Дополнительное образование / Дополнительное профессиональное образование</t>
  </si>
  <si>
    <t>46.03.01, 46.04.01, 46.06.01</t>
  </si>
  <si>
    <t>Рязанский государственный медицинский университет им. академика И.П. Павлова</t>
  </si>
  <si>
    <t>699353.03.01</t>
  </si>
  <si>
    <t>«Советская Атлантида». Мифология революции: Моногр. / М.С.Колесов, - 2 изд.-М.:НИЦ ИНФРА-М,2023.-352с(П)</t>
  </si>
  <si>
    <t>«СОВЕТСКАЯ АТЛАНТИДА». МИФОЛОГИЯ РЕВОЛЮЦИИ, ИЗД.2</t>
  </si>
  <si>
    <t>Колесов М.С.</t>
  </si>
  <si>
    <t>Переплет 7БЦ/Без шитья</t>
  </si>
  <si>
    <t>Научная мысль (СевГУ)</t>
  </si>
  <si>
    <t>978-5-16-014778-9</t>
  </si>
  <si>
    <t>46.04.01, 46.06.01</t>
  </si>
  <si>
    <t>Севастопольский государственный университет</t>
  </si>
  <si>
    <t>774768.04.01</t>
  </si>
  <si>
    <t>Актуальные пробл. развития сов. ист. науки...: Моногр. / А.Е.Смирницкий-М.:НИЦ ИНФРА-М,2023.-157 с.(О)</t>
  </si>
  <si>
    <t>АКТУАЛЬНЫЕ ПРОБЛЕМЫ РАЗВИТИЯ СОВЕТСКОЙ ИСТОРИЧЕСКОЙ НАУКИ (1917-1991)</t>
  </si>
  <si>
    <t>Смирницкий А.Е.</t>
  </si>
  <si>
    <t>978-5-16-017606-2</t>
  </si>
  <si>
    <t>46.04.01, 46.04.02, 44.04.01, 46.06.01</t>
  </si>
  <si>
    <t>Нижегородский государственный педагогический университет им. К. Минина</t>
  </si>
  <si>
    <t>259400.08.01</t>
  </si>
  <si>
    <t>Античные монеты и свинцовые тессеры..: Каталог/Н.А.Фролова -М.:ИЦ РИОР, НИЦ ИНФРА-М,2024-176с.(Науч. мысль)(О)</t>
  </si>
  <si>
    <t>АНТИЧНЫЕ МОНЕТЫ И СВИНЦОВЫЕ ТЕССЕРЫ ХЕРСОНЕСА ТАВРИЧЕСКОГО В СОБРАНИИ ГОСУДАРСТВЕННОГО ИСТОРИЧЕСКОГО МУЗЕЯ</t>
  </si>
  <si>
    <t>Фролова Н. А., Абрамзон М. Г., Кошеленко Г. А.</t>
  </si>
  <si>
    <t>ИЦ РИОР</t>
  </si>
  <si>
    <t>978-5-369-01415-8</t>
  </si>
  <si>
    <t>Каталог</t>
  </si>
  <si>
    <t>46.03.01, 46.04.01, 44.03.01, 44.03.05</t>
  </si>
  <si>
    <t>411550.08.01</t>
  </si>
  <si>
    <t>Введение в античную нумизматику: Уч.пос. / Л.Н.Казаманова - 2 изд. - М.:ИЦ РИОР:НИЦ ИНФРА-М,2023-360с.(ВО) (п)</t>
  </si>
  <si>
    <t>ВВЕДЕНИЕ В АНТИЧНУЮ НУМИЗМАТИКУ, ИЗД.2</t>
  </si>
  <si>
    <t>Казаманова Л. Н., Фролова Н. А., Кошеленко Г. А.</t>
  </si>
  <si>
    <t>Переплет 7БЦ</t>
  </si>
  <si>
    <t>Высшее образование: Бакалавриат</t>
  </si>
  <si>
    <t>978-5-369-01165-2</t>
  </si>
  <si>
    <t>Учебное пособие</t>
  </si>
  <si>
    <t>Профессиональное образование / ВО - Бакалавриат</t>
  </si>
  <si>
    <t>46.03.01, 51.04.04, 46.04.01, 50.04.03, 50.04.01, 50.04.04, 54.04.04, 50.03.01, 50.03.03, 50.03.04, 54.03.04</t>
  </si>
  <si>
    <t>733987.04.01</t>
  </si>
  <si>
    <t>Византия и Русь. Статус гос. как отражение..: Моногр. / Д.А.Казанцев - М.:НИЦ ИНФРА-М,2024 - 210с(О)</t>
  </si>
  <si>
    <t>ВИЗАНТИЯ И РУСЬ. СТАТУС ГОСУДАРЯ КАК ОТРАЖЕНИЕ ПОЛИТИЧЕСКОЙ КУЛЬТУРЫ (КОНЕЦ IX - НАЧАЛО XVI ВЕКА)</t>
  </si>
  <si>
    <t>Казанцев Д.А.</t>
  </si>
  <si>
    <t>978-5-16-016263-8</t>
  </si>
  <si>
    <t>00.05.04</t>
  </si>
  <si>
    <t>Центр развития экономики</t>
  </si>
  <si>
    <t>734014.03.01</t>
  </si>
  <si>
    <t>Внешняя политика Древнего Рима...: Моногр. / А.Л.Панищев - М.:НИЦ ИНФРА-М,2023 - 161 с.(О)</t>
  </si>
  <si>
    <t>ВНЕШНЯЯ ПОЛИТИКА ДРЕВНЕГО РИМА В ПЕРИОД ЦАРЕЙ И РАННЕЙ РЕСПУБЛИКИ</t>
  </si>
  <si>
    <t>Панищев А.Л.</t>
  </si>
  <si>
    <t>978-5-16-016138-9</t>
  </si>
  <si>
    <t>Финансовый университет при Правительстве Российской Федерации, Курский ф-л</t>
  </si>
  <si>
    <t>719868.02.01</t>
  </si>
  <si>
    <t>Вспомогательные ист. дисциплины...: Уч.пос. / В.В.Шевцов-М.:НИЦ ИНФРА-М,2023.-283 с.(ВО)(П)</t>
  </si>
  <si>
    <t>ВСПОМОГАТЕЛЬНЫЕ ИСТОРИЧЕСКИЕ ДИСЦИПЛИНЫ: ИСТОРИЧЕСКАЯ МЕТРОЛОГИЯ РОССИИ</t>
  </si>
  <si>
    <t>Шевцов В.В.</t>
  </si>
  <si>
    <t>Высшее образование</t>
  </si>
  <si>
    <t>978-5-16-018588-0</t>
  </si>
  <si>
    <t>Профессиональное образование</t>
  </si>
  <si>
    <t>46.03.01, 44.03.01, 44.03.05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</si>
  <si>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46.03.01 «История» (квалификация (степень) «бакалавр») (протокол № 8 от 22.06.2020)</t>
  </si>
  <si>
    <t>Национальный исследовательский Томский государственный университет</t>
  </si>
  <si>
    <t>684145.02.01</t>
  </si>
  <si>
    <t>Вызов времени и ответы России:1917 - 2017: Моногр./Под ред. Кальной И.И.-М.:НИЦ ИНФРА-М,2019-323с(П)</t>
  </si>
  <si>
    <t>ВЫЗОВ ВРЕМЕНИ И ОТВЕТЫ РОССИИ: 1917 - 2017</t>
  </si>
  <si>
    <t>Кальной И.И.</t>
  </si>
  <si>
    <t>978-5-16-014267-8</t>
  </si>
  <si>
    <t>41.03.04, 46.03.01, 41.03.05, 41.04.04, 46.04.01, 41.04.05, 44.03.01, 44.03.05</t>
  </si>
  <si>
    <t>Крымский федеральный университет им. В.И. Вернадского</t>
  </si>
  <si>
    <t>758583.01.01</t>
  </si>
  <si>
    <t>Городище Артезиан в эпоху Средневековья: Моногр. / Н.И.Винокуров-М.:НИЦ ИНФРА-М,2022.-343 с.(Науч.мысль)(О)</t>
  </si>
  <si>
    <t>ГОРОДИЩЕ АРТЕЗИАН В ЭПОХУ СРЕДНЕВЕКОВЬЯ</t>
  </si>
  <si>
    <t>Винокуров Н.И., Пономарев Л.Ю.</t>
  </si>
  <si>
    <t>978-5-16-017103-6</t>
  </si>
  <si>
    <t>46.03.01, 51.04.04, 46.04.01, 46.06.01, 50.06.01, 51.06.01, 50.03.03, 51.03.04</t>
  </si>
  <si>
    <t>Московский педагогический государственный университет</t>
  </si>
  <si>
    <t>750180.02.01</t>
  </si>
  <si>
    <t>Династия купцов Сибиряковых и ее роль в развитии Восточной Сибири в XVIII... / А.С.Дикун-М.:НИЦ ИНФРА-М,2023.-165 с.(О)</t>
  </si>
  <si>
    <t>ДИНАСТИЯ КУПЦОВ СИБИРЯКОВЫХ И ЕЕ РОЛЬ В РАЗВИТИИ ВОСТОЧНОЙ СИБИРИ В XVIII - НАЧАЛЕ XX ВЕКА</t>
  </si>
  <si>
    <t>Дикун А.С.</t>
  </si>
  <si>
    <t>978-5-16-016750-3</t>
  </si>
  <si>
    <t>Иркутский государственный университет</t>
  </si>
  <si>
    <t>413100.09.01</t>
  </si>
  <si>
    <t>Диссидентство в СССР: ист.-прав. аспекты (1950-1980-е гг.): Уч.пос. / Л.А.Королева-М.:НИЦ ИНФРА-М,2024.-276 с.(О)</t>
  </si>
  <si>
    <t>ДИССИДЕНТСТВО В СССР: ИСТОРИКО-ПРАВОВЫЕ АСПЕКТЫ (1950-1980-Е ГГ.)</t>
  </si>
  <si>
    <t>Королева Л.А., Королев А.А.</t>
  </si>
  <si>
    <t>Высшее образование: Магистратура</t>
  </si>
  <si>
    <t>978-5-16-016030-6</t>
  </si>
  <si>
    <t>Профессиональное образование / ВО - Магистратура</t>
  </si>
  <si>
    <t>46.03.01, 40.03.01, 46.04.01, 44.03.01, 44.03.05</t>
  </si>
  <si>
    <t>Рекомендовано в качестве учебного пособия для студентов высших учебных заведений, обучающихся по направлению подготовки 46.04.01 «История» (квалификация (степень) «магистр»)</t>
  </si>
  <si>
    <t>Пензенский государственный университет архитектуры и строительства</t>
  </si>
  <si>
    <t>659191.04.01</t>
  </si>
  <si>
    <t>Загадки страны «Ок». Романские церкви Окситании X-XIII в.:Моногр. / И.И.Орлов-М:НИЦ ИНФРА-М,2023-216с</t>
  </si>
  <si>
    <t>ЗАГАДКИ СТРАНЫ «ОК». РОМАНСКИЕ ЦЕРКВИ ОКСИТАНИИ X - XIII ВЕКОВ</t>
  </si>
  <si>
    <t>Орлов И.И.</t>
  </si>
  <si>
    <t>978-5-16-018155-4</t>
  </si>
  <si>
    <t>07.03.01, 51.03.01, 50.03.03</t>
  </si>
  <si>
    <t>Липецкий Государственный Технический Университет</t>
  </si>
  <si>
    <t>673762.02.01</t>
  </si>
  <si>
    <t>Информационно-аналитич. работа: Уч.пос. / С.Е.Мишенин-М.:НИЦ ИНФРА-М,2024.-384 с.(ВО: Бакалавр.)(П)</t>
  </si>
  <si>
    <t>ИНФОРМАЦИОННО-АНАЛИТИЧЕСКАЯ РАБОТА</t>
  </si>
  <si>
    <t>Мишенин С.Е.</t>
  </si>
  <si>
    <t>978-5-16-019361-8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</si>
  <si>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направлению подготовки 46.03.01 «История» (квалификация (степень) «бакалавр») (протокол № 17 от 11.11.2019)</t>
  </si>
  <si>
    <t>Кузбасский региональный институт развития профессионального образования</t>
  </si>
  <si>
    <t>169800.06.01</t>
  </si>
  <si>
    <t>Искушение Европы. Исторические профили / Т.Д.Валовая - 2 изд. - М.: Магистр:  ИНФРА-М, 2022-576с. (п)</t>
  </si>
  <si>
    <t>ИСКУШЕНИЕ ЕВРОПЫ. ИСТОРИЧЕСКИЕ ПРОФИЛИ, ИЗД.2</t>
  </si>
  <si>
    <t>Валовая Т. Д.</t>
  </si>
  <si>
    <t>Магистр</t>
  </si>
  <si>
    <t>978-5-9776-0214-3</t>
  </si>
  <si>
    <t>Научно-популярное издание</t>
  </si>
  <si>
    <t>46.03.01, 46.04.01, 41.03.01</t>
  </si>
  <si>
    <t>Финансовый университет при Правительстве Российской Федерации</t>
  </si>
  <si>
    <t>706233.02.01</t>
  </si>
  <si>
    <t>Историко-географ. особ. традиц. природопол. в жизнеобеспечении...: Моногр./ С.А.Козлова -М.ИНФРА-М,2024-194с.(О)</t>
  </si>
  <si>
    <t>ИСТОРИКО-ГЕОГРАФИЧЕСКИЕ ОСОБЕННОСТИ ТРАДИЦИОННОГО ПРИРОДОПОЛЬЗОВАНИЯ В ЖИЗНЕОБЕСПЕЧЕНИИ СТАРООБРЯДЦЕВ ЗАПАДНОГО ЗАБАЙКАЛЬЯ</t>
  </si>
  <si>
    <t>Козлова С.А.</t>
  </si>
  <si>
    <t>978-5-16-015085-7</t>
  </si>
  <si>
    <t>05.04.06, 51.04.01, 05.06.01, 46.06.01, 51.06.01</t>
  </si>
  <si>
    <t>ДА</t>
  </si>
  <si>
    <t>Иркутский государственный аграрный университет им. А.А. Ежевского</t>
  </si>
  <si>
    <t>668312.03.01</t>
  </si>
  <si>
    <t>Историко-географ.особен.формир. этнокультур.ландш..:Моногр./Л.С.Цыдыпова-М.:НИЦ ИНФРА-М,2023-156с(О)</t>
  </si>
  <si>
    <t>ИСТОРИКО-ГЕОГРАФИЧЕСКИЕ ОСОБЕННОСТИ ФОРМИРОВАНИЯ ЭТНОКУЛЬТУРНОГО ЛАНДШАФТА БАРГУЗИНСКОГО ПРИБАЙКАЛЬЯ</t>
  </si>
  <si>
    <t>Цыдыпова Л.С.</t>
  </si>
  <si>
    <t>978-5-16-013282-2</t>
  </si>
  <si>
    <t>51.04.02, 51.03.01, 51.03.02</t>
  </si>
  <si>
    <t>Институт географии им. В.Б. Сочавы Сибирского отделения Российской академии наук</t>
  </si>
  <si>
    <t>657960.07.01</t>
  </si>
  <si>
    <t>Исторические основы геополит.потенциала...: Моногр. / Л.О.Терновая - М.:НИЦ ИНФРА-М,2024-195с(Науч.мысль)</t>
  </si>
  <si>
    <t>ИСТОРИЧЕСКИЕ ОСНОВЫ ГЕОПОЛИТИЧЕСКОГО ПОТЕНЦИАЛА РОССИЙСКОГО КАЗАЧЕСТВА</t>
  </si>
  <si>
    <t>Терновая Л.О.</t>
  </si>
  <si>
    <t>978-5-16-012889-4</t>
  </si>
  <si>
    <t>46.03.02, 46.04.01, 41.04.02</t>
  </si>
  <si>
    <t>Московский автомобильно-дорожный государственный технический университет</t>
  </si>
  <si>
    <t>776802.01.01</t>
  </si>
  <si>
    <t>Исторические портреты эпохи Американской революции XVIII в. / М.А.Филимонова-М.:НИЦ ИНФРА-М,2023.-291 с.(О)</t>
  </si>
  <si>
    <t>ИСТОРИЧЕСКИЕ ПОРТРЕТЫ ЭПОХИ АМЕРИКАНСКОЙ РЕВОЛЮЦИИ XVIII ВЕКА</t>
  </si>
  <si>
    <t>Филимонова М.А.</t>
  </si>
  <si>
    <t>978-5-16-017686-4</t>
  </si>
  <si>
    <t>41.03.05, 41.06.01, 41.03.01</t>
  </si>
  <si>
    <t>Курский государственный университет</t>
  </si>
  <si>
    <t>Март, 2023</t>
  </si>
  <si>
    <t>263600.11.01</t>
  </si>
  <si>
    <t>Историческое краеведение: накопление...: Уч. пос./А.М.Селиванов - М:Форум:НИЦ ИНФРА-М,2023-319с. (п)</t>
  </si>
  <si>
    <t>ИСТОРИЧЕСКОЕ КРАЕВЕДЕНИЕ: НАКОПЛЕНИЕ И РАЗВИТИЕ КРАЕВЕДЧЕСКИХ ЗНАНИЙ В РОССИИ (XVIII - XX ВВ.), ИЗД.2</t>
  </si>
  <si>
    <t>Селиванов А.М.</t>
  </si>
  <si>
    <t>Форум</t>
  </si>
  <si>
    <t>978-5-91134-850-2</t>
  </si>
  <si>
    <t>46.03.01, 46.04.01</t>
  </si>
  <si>
    <t>Ярославский государственный университет им. П.Г. Демидова</t>
  </si>
  <si>
    <t>089570.08.01</t>
  </si>
  <si>
    <t>История гос. управления в России: Уч.пос. / Ф.И.Биншток-М.:ИЦ РИОР, НИЦ ИНФРА-М,2024.-125 с.(О)</t>
  </si>
  <si>
    <t>ИСТОРИЯ ГОСУДАРСТВЕННОГО УПРАВЛЕНИЯ В РОССИИ</t>
  </si>
  <si>
    <t>Биншток Ф. И.</t>
  </si>
  <si>
    <t>978-5-369-00256-8</t>
  </si>
  <si>
    <t>38.04.04, 38.03.04</t>
  </si>
  <si>
    <t>094380.11.01</t>
  </si>
  <si>
    <t>История и философия науки: Уч.пос. / С.К.Булдаков - М.:ИЦ РИОР, НИЦ ИНФРА-М,2024 - 141с.(О)</t>
  </si>
  <si>
    <t>ИСТОРИЯ И ФИЛОСОФИЯ НАУКИ</t>
  </si>
  <si>
    <t>Булдаков С. К.</t>
  </si>
  <si>
    <t>СПО</t>
  </si>
  <si>
    <t>978-5-369-00329-9</t>
  </si>
  <si>
    <t>Профессиональное образование / ВО - Кадры высшей квалификации / Аспирантура</t>
  </si>
  <si>
    <t>01.06.01, 02.06.01, 03.06.01, 04.06.01, 05.06.01, 06.06.01, 07.06.01, 08.06.01, 09.06.01, 10.06.01, 11.06.01, 12.06.01, 13.06.01, 14.06.01, 15.06.01, 16.06.01, 17.06.01, 20.06.01, 21.06.01, 21.06.02, 22.06.01, 23.06.01, 24.06.01, 25.06.01, 26.06.01, 27.06.01, 28.06.01, 29.06.01, 30.06.01, 31.06.01, 33.06.01, 35.06.01, 35.06.02, 35.06.03, 35.06.04, 36.06.01, 37.06.01, 38.06.01, 39.06.01, 40.06.01, 42.06.01, 44.06.01, 46.06.01, 47.06.01, 48.06.01, 49.06.01, 50.06.01, 51.06.01</t>
  </si>
  <si>
    <t>Костромской государственный университет</t>
  </si>
  <si>
    <t>415700.06.01</t>
  </si>
  <si>
    <t>История России (1985 - 2008 годы): Уч.пос. / Г.И.Герасимов - М.:ИЦ РИОР, НИЦ ИНФРА-М,2023 - 315 с.(ВО)(П)</t>
  </si>
  <si>
    <t>ИСТОРИЯ РОССИИ (1985 - 2008 ГОДЫ)</t>
  </si>
  <si>
    <t>Герасимов Г. И.</t>
  </si>
  <si>
    <t>978-5-369-00753-2</t>
  </si>
  <si>
    <t>00.05.04, 00.03.04, 46.03.01</t>
  </si>
  <si>
    <t>Институт общественного проектирования</t>
  </si>
  <si>
    <t>777031.02.01</t>
  </si>
  <si>
    <t>История России IX - нач. XXI в.: Уч.пос. / Е.В.Воейков-М.:НИЦ ИНФРА-М,2024-493с.(ВО (Фин. университет))(п)</t>
  </si>
  <si>
    <t>ИСТОРИЯ РОССИИ IX - НАЧАЛА XXI ВЕКА</t>
  </si>
  <si>
    <t>Воейков Е.В.</t>
  </si>
  <si>
    <t>Высшее образование (Финансовый университет)</t>
  </si>
  <si>
    <t>978-5-16-017712-0</t>
  </si>
  <si>
    <t>00.05.04, 00.03.04</t>
  </si>
  <si>
    <t>Финансовый университет при Правительстве Российской Федерации, Пензенский ф-л</t>
  </si>
  <si>
    <t>646262.07.01</t>
  </si>
  <si>
    <t>История России. XVIII — начала XX века: Уч. / М.Ю.Лачаева и др.-М:НИЦ ИНФРА-М,2024-648с(ВО: Бак.)(П)</t>
  </si>
  <si>
    <t>ИСТОРИЯ РОССИИ. XVIII — НАЧАЛА XX ВЕКА</t>
  </si>
  <si>
    <t>Лачаева М.Ю., Ляшенко Л.М., Воронин В.Е. и др.</t>
  </si>
  <si>
    <t>978-5-16-012874-0</t>
  </si>
  <si>
    <t>Учебник</t>
  </si>
  <si>
    <t>00.05.04, 00.03.04, 46.03.01, 50.03.03</t>
  </si>
  <si>
    <t>Рекомендовано в качестве учебника для студентов высших учебных заведений, обучающихся по направлениям подготовки 46.03.01 «История», 50.03.03 «История искусств» (квалификация (степень) «бакалавр»)</t>
  </si>
  <si>
    <t>712207.08.01</t>
  </si>
  <si>
    <t>История России. Вызовы эпохи Романовых: Уч.пос. / М.В.Жеребкин-М.:НИЦ ИНФРА-М,2024.-456 с.(ВО)(п)</t>
  </si>
  <si>
    <t>ИСТОРИЯ РОССИИ. ВЫЗОВЫ ЭПОХИ РОМАНОВЫХ</t>
  </si>
  <si>
    <t>Жеребкин М.В.</t>
  </si>
  <si>
    <t>Высшее образование: Бакалавриат (КрымФУ)</t>
  </si>
  <si>
    <t>978-5-16-015409-1</t>
  </si>
  <si>
    <t>00.03.04, 46.03.01</t>
  </si>
  <si>
    <t>Рекомендовано Ученым советом федерального государственного автономного образовательного учреждения высшего образования «Крымский федеральный университет имени В.И. Вернадского» в качестве учебного пособия для обучающихся по направлению подготовки 46.03.01 «История»</t>
  </si>
  <si>
    <t>667200.08.01</t>
  </si>
  <si>
    <t>История России. Вызовы эпохи Рюриковичей: Уч.пос. / М.В.Жеребкин-М.:Вуз.уч.,НИЦ ИНФРА-М,2024-356с(П)</t>
  </si>
  <si>
    <t>ИСТОРИЯ РОССИИ. ВЫЗОВЫ ЭПОХИ РЮРИКОВИЧЕЙ</t>
  </si>
  <si>
    <t>Вузовский учебник</t>
  </si>
  <si>
    <t>Крымский федеральный университет 100 лет</t>
  </si>
  <si>
    <t>978-5-9558-0601-3</t>
  </si>
  <si>
    <t>Рекомендовано в качестве учебного пособия для студентов высших учебных заведений, обучающихся по направлению подготовки 46.03.01«История» (квалификация (степень) «бакалавр»)</t>
  </si>
  <si>
    <t>658020.04.01</t>
  </si>
  <si>
    <t>История России: Уч. / Б.Н.Земцов - 2 изд. - М.:НИЦ ИНФРА-М,2024 - 584 с.(ВО)(п)</t>
  </si>
  <si>
    <t>ИСТОРИЯ РОССИИ, ИЗД.2</t>
  </si>
  <si>
    <t>Земцов Б.Н., Шубин А.В., Данилевский И.Н.</t>
  </si>
  <si>
    <t>978-5-16-018656-6</t>
  </si>
  <si>
    <t>Рекомендовано Межрегиональным учебно-методическим советом профессионального образования в качестве учебника для студентов высших учебных заведений, обучающихся по основным образовательным программам высшего образования по направлениям подготовки бакалавриата (протокол № 6 от 16.06.2021)</t>
  </si>
  <si>
    <t>Российский экономический университет им. Г.В. Плеханова</t>
  </si>
  <si>
    <t>003347.28.01</t>
  </si>
  <si>
    <t>История России: Уч. / Ш.М. Мунчаев - 7 изд. - М.: Норма:НИЦ ИНФРА-М,2023 - 512 с. (п)</t>
  </si>
  <si>
    <t>ИСТОРИЯ РОССИИ, ИЗД.7</t>
  </si>
  <si>
    <t>Мунчаев Ш.М.</t>
  </si>
  <si>
    <t>Юр. НОРМА</t>
  </si>
  <si>
    <t>978-5-91768-930-2</t>
  </si>
  <si>
    <t>13.02.07</t>
  </si>
  <si>
    <t>126550.11.01</t>
  </si>
  <si>
    <t>История России: Уч.-практ.пос. / Е.И.Нестеренко - М.:Вуз.уч.,НИЦ ИНФРА-М,2024-296с.(п)</t>
  </si>
  <si>
    <t>ИСТОРИЯ РОССИИ</t>
  </si>
  <si>
    <t>Нестеренко Е. И., Петухова Н. Е., Пляйс Я. А.</t>
  </si>
  <si>
    <t>978-5-9558-0138-4</t>
  </si>
  <si>
    <t>Учебно-практическое пособие</t>
  </si>
  <si>
    <t>Рекомендовано УМО по образованию в области финансов, учета и мировой экономики в качестве учебно-практического пособия для студентов, обучающихся по специальностям «Бухгалтерский учет, анализ и аудит», «Финансы и кредит», «Мировая экономика» и «Налоги и налогооблажение»</t>
  </si>
  <si>
    <t>148200.07.01</t>
  </si>
  <si>
    <t>История российского туризма (IX-XX вв.): Уч.пос. / А.А.Иванов - М.:Форум, НИЦ ИНФРА-М,2021 - 320 с.-(ВО)(П)</t>
  </si>
  <si>
    <t>ИСТОРИЯ РОССИЙСКОГО ТУРИЗМА (IX-XX ВВ.)</t>
  </si>
  <si>
    <t>Иванов А. А.</t>
  </si>
  <si>
    <t>978-5-00091-760-2</t>
  </si>
  <si>
    <t>43.03.02</t>
  </si>
  <si>
    <t>Рекомендовано в качестве учебного пособия для студентов высших учебных заведений, обучающихся по направлению подготовки 43.03.02 «Туризм» (квалификация (степень) «бакалавр»)</t>
  </si>
  <si>
    <t>Санкт-Петербургский Государственный Университет Ветеринарной Медицины</t>
  </si>
  <si>
    <t>682943.02.01</t>
  </si>
  <si>
    <t>История российского туризма (IX-XX вв.): Уч.пос. / А.А.Иванов-М.:Форум, НИЦ ИНФРА-М,2023-320с(СПО)(П)</t>
  </si>
  <si>
    <t>Иванов А.А.</t>
  </si>
  <si>
    <t>Среднее профессиональное образование</t>
  </si>
  <si>
    <t>978-5-00091-548-6</t>
  </si>
  <si>
    <t>Профессиональное образование / Среднее профессиональное образование</t>
  </si>
  <si>
    <t>43.02.10, 46.03.01, 43.03.02, 49.03.03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</si>
  <si>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43.02.10 «Туризм», 43.02.11 «Гостиничный сервис» (протокол № 10 от 27.05.2019)</t>
  </si>
  <si>
    <t>236500.09.01</t>
  </si>
  <si>
    <t>История семьи в истории Отечества: Уч.пос. / И.Н.Извеков - М.:НИЦ ИНФРА-М,2024-169 с.-(П)</t>
  </si>
  <si>
    <t>ИСТОРИЯ СЕМЬИ В ИСТОРИИ ОТЕЧЕСТВА: ГЕНЕАЛОГИЯ В УЧЕБНОМ ПРОЦЕССЕ ВЫСШЕЙ ШКОЛЫ</t>
  </si>
  <si>
    <t>Извеков И.Н.</t>
  </si>
  <si>
    <t>978-5-16-009158-7</t>
  </si>
  <si>
    <t>Международный инновационный университет</t>
  </si>
  <si>
    <t>035600.10.01</t>
  </si>
  <si>
    <t>История Сов. государства: Уч.пос. / Ш.М.Мунчаев - 2 изд. - М.:НОРМА, ИНФРА-М Изд. Дом,2022 - 720 с.(П)</t>
  </si>
  <si>
    <t>ИСТОРИЯ СОВЕТСКОГО ГОСУДАРСТВА, ИЗД.2</t>
  </si>
  <si>
    <t>Мунчаев Ш. М., Устинов В. М.</t>
  </si>
  <si>
    <t>НОРМА</t>
  </si>
  <si>
    <t>978-5-468-00149-3</t>
  </si>
  <si>
    <t>315500.06.01</t>
  </si>
  <si>
    <t>История Сов.государства: становление, развитие.../ Ш.М.Мунчаев - М.:Юр.Норма, НИЦ ИНФРА-М,2024-304с(П)</t>
  </si>
  <si>
    <t>ИСТОРИЯ СОВЕТСКОГО ГОСУДАРСТВА: СТАНОВЛЕНИЕ, РАЗВИТИЕ, ПАДЕНИЕ</t>
  </si>
  <si>
    <t>978-5-91768-849-7</t>
  </si>
  <si>
    <t>231500.03.01</t>
  </si>
  <si>
    <t>История среднегерманских земель в документах XIV-XVI веков: от средневековья к раннему новому: уч.пос. / В.А.Чиркин-М.:НИЦ ИНФРА-М,2019.-269 с.(Перепл</t>
  </si>
  <si>
    <t>ИСТОРИЯ СРЕДНЕГЕРМАНСКИХ ЗЕМЕЛЬ В ДОКУМЕНТАХ XIV-XVI ВЕКОВ: ОТ СРЕДНЕВЕКОВЬЯ К РАННЕМУ НОВОМУ</t>
  </si>
  <si>
    <t>Чиркин В.А.</t>
  </si>
  <si>
    <t>978-5-16-009078-8</t>
  </si>
  <si>
    <t>Удмуртский государственный университет</t>
  </si>
  <si>
    <t>486775.01.01</t>
  </si>
  <si>
    <t>История Франции / М. Ферро - М.: Весь Мир, 2015 - 832 с.+карты.(Национальная история) (п)</t>
  </si>
  <si>
    <t>ИСТОРИЯ ФРАНЦИИ</t>
  </si>
  <si>
    <t>Ферро М.</t>
  </si>
  <si>
    <t>Переплет</t>
  </si>
  <si>
    <t>Весь Мир</t>
  </si>
  <si>
    <t>Национальная история</t>
  </si>
  <si>
    <t>978-5-7777-0552-5</t>
  </si>
  <si>
    <t>Научное издание</t>
  </si>
  <si>
    <t>-</t>
  </si>
  <si>
    <t>717626.05.01</t>
  </si>
  <si>
    <t>История: от древних цивилизаций до конца XX в.: Уч. / А.Б.Оришев - М.:ИЦ РИОР, НИЦ ИНФРА-М,2023 - 276с(П)</t>
  </si>
  <si>
    <t>ИСТОРИЯ: ОТ ДРЕВНИХ ЦИВИЛИЗАЦИЙ ДО КОНЦА XX В.</t>
  </si>
  <si>
    <t>Оришев А.Б., Тарасенко В.Н.</t>
  </si>
  <si>
    <t>978-5-369-01828-6</t>
  </si>
  <si>
    <t>00.03.04, 00.02.04, 00.01.03</t>
  </si>
  <si>
    <t>Российский государственный аграрный университет - МСХА им. К.А. Тимирязева</t>
  </si>
  <si>
    <t>724890.03.01</t>
  </si>
  <si>
    <t>История: Уч. / А.Б.Оришев-М.:ИЦ РИОР, НИЦ ИНФРА-М,2023.-276 с.(CПО)(п)</t>
  </si>
  <si>
    <t>ИСТОРИЯ</t>
  </si>
  <si>
    <t>978-5-369-01833-0</t>
  </si>
  <si>
    <t>13.02.05, 00.02.04, 00.01.03</t>
  </si>
  <si>
    <t>162600.21.01</t>
  </si>
  <si>
    <t>История: Уч.пос. / В.В.Касьянов - 2-е изд..-М.:НИЦ ИНФРА-М,2024.-550 с..-(СПО)(П)</t>
  </si>
  <si>
    <t>ИСТОРИЯ, ИЗД.2</t>
  </si>
  <si>
    <t>Касьянов В.В., Самыгин П.С., Самыгин С.И. и др.</t>
  </si>
  <si>
    <t>978-5-16-016200-3</t>
  </si>
  <si>
    <t>43.02.08, 36.02.01, 13.02.05, 15.02.06, 26.02.03, 15.02.09, 43.02.15, 43.02.14, 43.02.12, 43.02.13, 25.02.06, 25.02.07, 15.02.15, 00.02.04, 00.01.03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</si>
  <si>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на базе основного общего образования (протокол № 9 от 28.09.2020)</t>
  </si>
  <si>
    <t>Кубанский государственный университет</t>
  </si>
  <si>
    <t>697189.05.01</t>
  </si>
  <si>
    <t>История: Уч.пос. / Г.А.Трифонова - М.:НИЦ ИНФРА-М,2024 - 649 с.(СПО)(П)</t>
  </si>
  <si>
    <t>Трифонова Г.А., Супрунова Е.П., Пай С.С. и др.</t>
  </si>
  <si>
    <t>978-5-16-014652-2</t>
  </si>
  <si>
    <t>27.02.06, 00.02.04, 00.01.03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</si>
  <si>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 (протокол № 8 от 22.06.2020)</t>
  </si>
  <si>
    <t>Дальневосточный государственный технический рыбохозяйственный университет</t>
  </si>
  <si>
    <t>162600.16.01</t>
  </si>
  <si>
    <t>История: Уч.пос. / П.С.Самыгин и др. - М.:НИЦ ИНФРА-М,2020 - 528 с.-(СПО)(П)</t>
  </si>
  <si>
    <t>Самыгин П. С., Самыгин С. И., Шевелев В. Н., Шевелева Е. В.</t>
  </si>
  <si>
    <t>978-5-16-004507-8</t>
  </si>
  <si>
    <t>Рекомендовано в качестве учебного пособия для студентов образовательных учебных заведений, реализующих программы среднего профессионального образования</t>
  </si>
  <si>
    <t>Ростовский государственный экономический университет (РИНХ)</t>
  </si>
  <si>
    <t>656349.04.01</t>
  </si>
  <si>
    <t>История: Уч.пос. / Ю.А.Шестаков - М.:ИЦ РИОР, НИЦ ИНФРА-М,2023.-248 с..-(ВО)(П)</t>
  </si>
  <si>
    <t>Шестаков Ю.А.</t>
  </si>
  <si>
    <t>978-5-369-01690-9</t>
  </si>
  <si>
    <t>160050.10.01</t>
  </si>
  <si>
    <t>Источниковедение новой и новейшей истории...: Уч.пос. / И.В.Григорьева-М.:НИЦ ИНФРА-М,2023.-287 с.(ВО)(П)</t>
  </si>
  <si>
    <t>ИСТОЧНИКОВЕДЕНИЕ НОВОЙ И НОВЕЙШЕЙ ИСТОРИИ СТРАН ЕВРОПЫ И АМЕРИКИ</t>
  </si>
  <si>
    <t>Григорьева И. В.</t>
  </si>
  <si>
    <t>978-5-16-018666-5</t>
  </si>
  <si>
    <t>46.03.01, 46.03.02, 46.04.01, 46.04.02</t>
  </si>
  <si>
    <t>Рекомендовано в качестве учебного пособия студентам высших учебных заведений, обучающихся по направлению 46.03.01 "История" (квалификация (степень) "бакалавр")</t>
  </si>
  <si>
    <t>Московский государственный университет им. М.В. Ломоносова, исторический факультет</t>
  </si>
  <si>
    <t>753606.02.01</t>
  </si>
  <si>
    <t>Кавказ в истории России: Монография / И.В.Бочарников - М.:НИЦ ИНФРА-М,2022 - 297 с.(Науч.мысль)(П)</t>
  </si>
  <si>
    <t>КАВКАЗ В ИСТОРИИ РОССИИ</t>
  </si>
  <si>
    <t>Бочарников И.В.</t>
  </si>
  <si>
    <t>978-5-16-016898-2</t>
  </si>
  <si>
    <t>46.00.00, 46.04.01, 46.06.01</t>
  </si>
  <si>
    <t>Московский государственный технический университет им. Н.Э. Баумана</t>
  </si>
  <si>
    <t>425150.09.01</t>
  </si>
  <si>
    <t>Количественные методы в ист. исслед.: Уч.пос. / Под ред. Селунской Н.Б.-М.:НИЦ ИНФРА-М,2024.-255 с.(ВО)(П)</t>
  </si>
  <si>
    <t>КОЛИЧЕСТВЕННЫЕ МЕТОДЫ В ИСТОРИЧЕСКИХ ИССЛЕДОВАНИЯХ</t>
  </si>
  <si>
    <t>Селунская Н. Б., Петрова О. С., Карагодин А. В., Селунская Н. Б.</t>
  </si>
  <si>
    <t>978-5-16-006586-1</t>
  </si>
  <si>
    <t>Допущено Учебно-методическим объединением по классическому университетскому образованию в качестве учебного пособия для студентов высших учебных заведений, обучающихся по направлению «История»</t>
  </si>
  <si>
    <t>Московский государственный университет им. М.В. Ломоносова</t>
  </si>
  <si>
    <t>779141.01.01</t>
  </si>
  <si>
    <t>Колониальный период истории США. Золотой век Виргинии / П.В.Востриков-М.:НИЦ ИНФРА-М,2022.-292 с.(О)</t>
  </si>
  <si>
    <t>КОЛОНИАЛЬНЫЙ ПЕРИОД ИСТОРИИ США. «ЗОЛОТОЙ ВЕК ВИРГИНИИ» (1680-1776)</t>
  </si>
  <si>
    <t>Востриков П.В.</t>
  </si>
  <si>
    <t>978-5-16-017793-9</t>
  </si>
  <si>
    <t>41.04.04, 41.04.05, 41.04.01, 41.06.01</t>
  </si>
  <si>
    <t>Воронежский государственный университет</t>
  </si>
  <si>
    <t>Февраль, 2023</t>
  </si>
  <si>
    <t>701891.05.01</t>
  </si>
  <si>
    <t>Консервация железных археологич. предметов / И.Ю.Буравлев- 2 изд.-М.:ИЦ РИОР, НИЦ ИНФРА-М,2024.-168 с.(о)</t>
  </si>
  <si>
    <t>КОНСЕРВАЦИЯ ЖЕЛЕЗНЫХ АРХЕОЛОГИЧЕСКИХ ПРЕДМЕТОВ, ИЗД.2</t>
  </si>
  <si>
    <t>Буравлев И.Ю., Цыбульская О.Н., Ярусова С.Б. и др.</t>
  </si>
  <si>
    <t>978-5-369-01802-6</t>
  </si>
  <si>
    <t>46.04.01</t>
  </si>
  <si>
    <t>Институт химии Дальневосточного отделения Российской академии наук</t>
  </si>
  <si>
    <t>701891.03.01</t>
  </si>
  <si>
    <t>Консервация железных археологических предметов / И.Ю.Буравлев-М.:ИЦ РИОР, НИЦ ИНФРА-М,2021.-168c(О)</t>
  </si>
  <si>
    <t>КОНСЕРВАЦИЯ ЖЕЛЕЗНЫХ АРХЕОЛОГИЧЕСКИХ ПРЕДМЕТОВ</t>
  </si>
  <si>
    <t>185600.08.01</t>
  </si>
  <si>
    <t>Культ личности в России: попытка осмысл.: Моногр./В.В.Викторов - М: Вуз. уч.: НИЦ Инфра-М, 2023-207с (п)</t>
  </si>
  <si>
    <t>КУЛЬТ ЛИЧНОСТИ В РОССИИ: ПОПЫТКА ОСМЫСЛЕНИЯ</t>
  </si>
  <si>
    <t>Викторов В. В.</t>
  </si>
  <si>
    <t>Научная книга</t>
  </si>
  <si>
    <t>978-5-9558-0248-0</t>
  </si>
  <si>
    <t>41.04.04, 46.04.01, 39.04.01, 41.03.06</t>
  </si>
  <si>
    <t>456850.05.01</t>
  </si>
  <si>
    <t>Маргарет Тэтчер и германский вопрос: Моногр./ И.И. Ковяко. - М.: НИЦ ИНФРА-М, 2024. - 142 с. (о)</t>
  </si>
  <si>
    <t>МАРГАРЕТ ТЭТЧЕР И ГЕРМАНСКИЙ ВОПРОС. (1979 -1990 ГГ.)</t>
  </si>
  <si>
    <t>Ковяко И. И.</t>
  </si>
  <si>
    <t>978-5-16-009385-7</t>
  </si>
  <si>
    <t>Белорусский государственный педагогический университет им. М. Танка</t>
  </si>
  <si>
    <t>246200.02.01</t>
  </si>
  <si>
    <t>Монголия: мир кочевой культуры: Уч.пос. / Н.Л.Жуковская - 2 изд.-М.: РИОР:ИНФРА-М,2017-239с(ВО)(п+Z)</t>
  </si>
  <si>
    <t>МОНГОЛИЯ: МИР КОЧЕВОЙ КУЛЬТУРЫ, ИЗД.2</t>
  </si>
  <si>
    <t>Жуковская Н.Л.</t>
  </si>
  <si>
    <t>978-5-369-01300-7</t>
  </si>
  <si>
    <t>46.04.03, 51.04.01, 47.04.03, 41.04.01, 41.03.01, 51.03.01, 47.03.03, 41.03.06, 46.03.03</t>
  </si>
  <si>
    <t>Рекомендовано в качестве учебного пособия для студентов высших учебных заведений, обучающихся по направлению «Антропология и этнология» (квалификация (степень) — бакалавр)</t>
  </si>
  <si>
    <t>Якутский научный центр Сибирского отделения Российской академии наук</t>
  </si>
  <si>
    <t>258500.09.01</t>
  </si>
  <si>
    <t>Монеты и банкноты от античности до наших дней / Н.А. Разманова - М.:Вуз.. уч.: ИНФРА-М, 2024-216с. (п)</t>
  </si>
  <si>
    <t>МОНЕТЫ И БАНКНОТЫ ОТ АНТИЧНОСТИ ДО НАШИХ ДНЕЙ: ПРОИСХОЖДЕНИЕ И ЭВОЛЮЦИЯ</t>
  </si>
  <si>
    <t>Разманова Н. А., Лаптева Е. В., Нестеренко Е. И., Муравьева Л. А.</t>
  </si>
  <si>
    <t>978-5-9558-0357-9</t>
  </si>
  <si>
    <t>Словарь-справочник</t>
  </si>
  <si>
    <t>46.03.01, 41.03.05, 46.04.01, 41.04.05, 51.04.01, 41.04.01, 38.04.08, 38.03.01, 44.03.05, 41.03.01, 51.03.01, 41.03.06</t>
  </si>
  <si>
    <t>753346.04.01</t>
  </si>
  <si>
    <t>Национальная идея России во...: Моногр. / В.С.Нерсесянц - М.:Юр.Норма, НИЦ ИНФРА-М,2023 - 64 с.(О)</t>
  </si>
  <si>
    <t>НАЦИОНАЛЬНАЯ ИДЕЯ РОССИИ ВО ВСЕМИРНО-ИСТОРИЧЕСКОМ ПРОГРЕССЕ РАВЕНСТВА, СВОБОДЫ И СПРАВЕДЛИВОСТИ. МАНИФЕСТ О ЦИВИЛИЗМЕ</t>
  </si>
  <si>
    <t>Нерсесянц В.С.</t>
  </si>
  <si>
    <t>978-5-00156-158-3</t>
  </si>
  <si>
    <t>40.03.01, 40.04.01, 40.06.01</t>
  </si>
  <si>
    <t>Институт государства и права Российской академии наук</t>
  </si>
  <si>
    <t>400700.07.01</t>
  </si>
  <si>
    <t>Новейшая ист. Великобритании: XX - нач. XXI в.: Уч.пос./ Г.С.Остапенко-М.:Вуз. уч., НИЦ ИНФРА-М,2023-472 с.(П)</t>
  </si>
  <si>
    <t>НОВЕЙШАЯ ИСТОРИЯ ВЕЛИКОБРИТАНИИ: XX - НАЧАЛО XXI ВЕКА</t>
  </si>
  <si>
    <t>Остапенко Г. С., Прокопов А. Ю.</t>
  </si>
  <si>
    <t>978-5-9558-0244-2</t>
  </si>
  <si>
    <t>46.03.01</t>
  </si>
  <si>
    <t>Допущено Учебно-методическим объединением по классическому университетскому образованию в качестве учебного пособия для студентов высших учебных заведений, обучающихся по направлению подготовки «История»</t>
  </si>
  <si>
    <t>Российская академия наук</t>
  </si>
  <si>
    <t>786186.02.01</t>
  </si>
  <si>
    <t>Образ США в советской прессе периода «оттепели» (1956-1964) / И.Н.Лопаткин-М.:НИЦ ИНФРА-М,2024.-202 с.(о)</t>
  </si>
  <si>
    <t>ОБРАЗ США В СОВЕТСКОЙ ПРЕССЕ ПЕРИОДА «ОТТЕПЕЛИ» (1956-1964)</t>
  </si>
  <si>
    <t>Лопаткин И.Н., Хисамутдинова Р.Р.</t>
  </si>
  <si>
    <t>978-5-16-017938-4</t>
  </si>
  <si>
    <t>46.04.01, 41.04.05, 41.06.01, 42.06.01, 46.06.01</t>
  </si>
  <si>
    <t>Оренбургское президентское кадетское училище</t>
  </si>
  <si>
    <t>728383.02.01</t>
  </si>
  <si>
    <t>Общественное мнение в США в преддверии...: Моногр. / Т.В.Алентьева-М.:НИЦ ИНФРА-М,2022.-357 с.(Науч.мысль)(О)</t>
  </si>
  <si>
    <t>ОБЩЕСТВЕННОЕ МНЕНИЕ В США В ПРЕДДВЕРИИ ГРАЖДАНСКОЙ ВОЙНЫ (1850-1861 ГГ.)</t>
  </si>
  <si>
    <t>Алентьева Т.В.</t>
  </si>
  <si>
    <t>978-5-16-015911-9</t>
  </si>
  <si>
    <t>818226.02.01</t>
  </si>
  <si>
    <t>Основы рос. государственности: Уч. / Под ред. Гулякова А.Д.-М.:ИЦ РИОР, НИЦ ИНФРА-М,2024.-266 с.:цв.ил.(ВО)(п)</t>
  </si>
  <si>
    <t>ОСНОВЫ РОССИЙСКОЙ ГОСУДАРСТВЕННОСТИ</t>
  </si>
  <si>
    <t>Гуляков А.Д., Саломатин А.Ю., Гошуляк В.В. и др.</t>
  </si>
  <si>
    <t>978-5-369-01946-7</t>
  </si>
  <si>
    <t>00.03.42, 00.05.18</t>
  </si>
  <si>
    <t>Пензенский государственный университет</t>
  </si>
  <si>
    <t>647415.06.01</t>
  </si>
  <si>
    <t>Отечественная история: Краткий учеб. курс / Ю.И.Дубровин и др.-М.:Юр.Норма, НИЦ ИНФРА-М,2023-144с(О)</t>
  </si>
  <si>
    <t>ОТЕЧЕСТВЕННАЯ ИСТОРИЯ</t>
  </si>
  <si>
    <t>Дубровин Ю.И., Дубровина О.Ю., Плотникова О.В.</t>
  </si>
  <si>
    <t>978-5-91768-796-4</t>
  </si>
  <si>
    <t>Краткий учебный курс</t>
  </si>
  <si>
    <t>00.05.04, 00.03.04, 26.02.04</t>
  </si>
  <si>
    <t>144900.07.01</t>
  </si>
  <si>
    <t>Отечественная история: Курс лекций / С.П.Бычков-М.:Форум, НИЦ ИНФРА-М,2024.-320 с.(ВО)(п)</t>
  </si>
  <si>
    <t>ОТЕЧЕСТВЕННАЯ ИСТОРИЯ. КУРС ЛЕКЦИЙ</t>
  </si>
  <si>
    <t>Бычков С. П., Дусь Ю. П.</t>
  </si>
  <si>
    <t>978-5-91134-490-0</t>
  </si>
  <si>
    <t>Курс лекций</t>
  </si>
  <si>
    <t>Омский государственный университет им. Ф.М. Достоевского</t>
  </si>
  <si>
    <t>159400.12.01</t>
  </si>
  <si>
    <t>Отечественная история: Уч. / И.Н.Кузнецов - М.:ИНФРА-М,2023 - 639с.(ВО)(П)</t>
  </si>
  <si>
    <t>Кузнецов И. Н.</t>
  </si>
  <si>
    <t>ИНФРА-М Издательский Дом</t>
  </si>
  <si>
    <t>978-5-16-004430-9</t>
  </si>
  <si>
    <t>00.05.04, 00.03.04, 00.02.04, 00.01.03</t>
  </si>
  <si>
    <t>Рекомендованно в качестве учебника для студентов высших учебных заведений, обучающихся по неисторическим направлениям и специальностям</t>
  </si>
  <si>
    <t>Белорусский государственный университет</t>
  </si>
  <si>
    <t>683084.05.01</t>
  </si>
  <si>
    <t>Отечественная история: Уч. / И.Н.Кузнецов-М.:НИЦ ИНФРА-М,2023.-639 с..(СПО)(П)</t>
  </si>
  <si>
    <t>Кузнецов И.Н.</t>
  </si>
  <si>
    <t>978-5-16-013992-0</t>
  </si>
  <si>
    <t>26.02.04, 31.02.01, 00.02.04, 00.01.03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</si>
  <si>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</t>
  </si>
  <si>
    <t>135700.12.01</t>
  </si>
  <si>
    <t>Отечественная история: Уч. / Н.В. Шишова, - М.: ИНФРА-М, 2024-462с.(ВО) (п)</t>
  </si>
  <si>
    <t>Шишова Н. В., Мининкова Л. В., Ушкалов В. А.</t>
  </si>
  <si>
    <t>978-5-16-004480-4</t>
  </si>
  <si>
    <t>Донской государственный технический университет</t>
  </si>
  <si>
    <t>044660.11.01</t>
  </si>
  <si>
    <t>Отечественная история: Уч.пос. / Д.В.Ингерайнен - М.:ИЦ РИОР,НИЦ ИНФРА-М,2019 - 208 с.(О)</t>
  </si>
  <si>
    <t>Ингерайнен Д. В.</t>
  </si>
  <si>
    <t>978-5-369-00650-4</t>
  </si>
  <si>
    <t>073660.06.01</t>
  </si>
  <si>
    <t>Отечественная история: Шпаргалка, - 2-е изд.-М.:ИЦ РИОР, -(Шпаргалка [отрывная])(О)</t>
  </si>
  <si>
    <t>ОТЕЧЕСТВЕННАЯ ИСТОРИЯ, ИЗД.2</t>
  </si>
  <si>
    <t>Шпаргалка [отрывная]</t>
  </si>
  <si>
    <t>978-5-369-01566-7</t>
  </si>
  <si>
    <t>Шпаргалка</t>
  </si>
  <si>
    <t>272100.05.01</t>
  </si>
  <si>
    <t>Персональный состав городовых приказчиков и губных...: Моногр./А.П.Синелобов - М:ИНФРА-М,2023-174с.</t>
  </si>
  <si>
    <t>ПЕРСОНАЛЬНЫЙ СОСТАВ ГОРОДОВЫХ ПРИКАЗЧИКОВ И ГУБНЫХ СТАРОСТ МОСКОВСКОГО ГОСУДАРСТВА XVI-XVII ВВ.</t>
  </si>
  <si>
    <t>Синелобов А. П.</t>
  </si>
  <si>
    <t>978-5-16-009673-5</t>
  </si>
  <si>
    <t>46.04.01, 44.04.01</t>
  </si>
  <si>
    <t>378800.11.01</t>
  </si>
  <si>
    <t>Повседневная жизнь советск.чел. в эпоху НЭПа: Моногр. /А.Б.Оришев -М.:ИЦ РИОР,НИЦ ИНФРА-М,2023-150с.(о)</t>
  </si>
  <si>
    <t>ПОВСЕДНЕВНАЯ ЖИЗНЬ СОВЕТСКОГО ЧЕЛОВЕКА В ЭПОХУ НЭПА: ИСТОРИОГРАФИЧЕСКИЙ АНАЛИЗ</t>
  </si>
  <si>
    <t>978-5-369-01460-8</t>
  </si>
  <si>
    <t>Дополнительное образование / Дополнительное профессиональное образование / ДПО - повышение квалификации</t>
  </si>
  <si>
    <t>47.03.01, 41.03.04, 37.03.01, 46.03.01, 46.04.01, 39.04.01, 39.03.01, 44.03.01, 44.03.05</t>
  </si>
  <si>
    <t>654566.04.01</t>
  </si>
  <si>
    <t>Политическая биография правящей РКП(б)-ВКП(б)в 1920-1930г.:Моногр./И.А.Анфертьев-М.:НИЦ ИНФРА-М,2020-323с(П)</t>
  </si>
  <si>
    <t>ПОЛИТИЧЕСКАЯ БИОГРАФИЯ ПРАВЯЩЕЙ РКП(Б) - ВКП(Б) В 1920 - 1930-Е ГОДЫ: КРИТИЧЕСКИЙ АНАЛИЗ</t>
  </si>
  <si>
    <t>Анфертьев И.А.</t>
  </si>
  <si>
    <t>Научная мысль (РГГУ)</t>
  </si>
  <si>
    <t>978-5-16-012746-0</t>
  </si>
  <si>
    <t>41.03.04, 46.03.01, 41.04.04, 44.03.01, 44.03.05</t>
  </si>
  <si>
    <t>Российский государственный гуманитарный университет РГГУ</t>
  </si>
  <si>
    <t>700141.03.01</t>
  </si>
  <si>
    <t>Политический конструктивизм правящей партии...: Моногр. / И.А.Анфертьев - М.:НИЦ ИНФРА-М,2023 - 555 с.(П)</t>
  </si>
  <si>
    <t>ПОЛИТИЧЕСКИЙ КОНСТРУКТИВИЗМ ПРАВЯЩЕЙ ПАРТИИ. ПРОГРАММНЫЕ УСТАНОВКИ РСДРП(Б)-РКП(Б)-ВКП(Б). 1917-1930-Е ГОДЫ</t>
  </si>
  <si>
    <t>978-5-16-014874-8</t>
  </si>
  <si>
    <t>41.03.04, 46.03.01, 41.04.04, 46.04.01, 41.06.01, 46.06.01</t>
  </si>
  <si>
    <t>744591.02.01</t>
  </si>
  <si>
    <t>Правда: соц.-правовой и религиозно-нравственный идеал Древней Руси (XI-XVII в.). / Н.А.Шавеко-М.:НИЦ ИНФРА-М,2021.-159 с(О)</t>
  </si>
  <si>
    <t>ПРАВДА: СОЦИАЛЬНО-ПРАВОВОЙ И РЕЛИГИОЗНО-НРАВСТВЕННЫЙ ИДЕАЛ ДРЕВНЕЙ РУСИ (XI-XVII ВЕКА). ИСТОРИКО-ФИЛОСОФСКОЕ ИССЛЕДОВАНИЕ</t>
  </si>
  <si>
    <t>Шавеко Н.А.</t>
  </si>
  <si>
    <t>978-5-16-016655-1</t>
  </si>
  <si>
    <t>46.04.01, 40.04.01, 40.06.01, 46.06.01, 47.06.01</t>
  </si>
  <si>
    <t>Институт философии и права Уральского отделения Российской академии наук, Удмуртский ф-л</t>
  </si>
  <si>
    <t>121300.08.01</t>
  </si>
  <si>
    <t>Практикум по отечественной истории: Уч.пос. / Е.А.Назырова - М.:Вуз. уч., НИЦ ИНФРА-М,2022 - 239 с.(о)</t>
  </si>
  <si>
    <t>ПРАКТИКУМ ПО ОТЕЧЕСТВЕННОЙ ИСТОРИИ</t>
  </si>
  <si>
    <t>Назырова Е.А.</t>
  </si>
  <si>
    <t>978-5-9558-0653-2</t>
  </si>
  <si>
    <t>Рекомендовано Научно-методическим советом по заочному экономическому образованию в качестве учебного пособия для студентов высших учебных заведений, обучающихся по специальностям «Менеджмент организации» и «Государственное и муниципальное управление»</t>
  </si>
  <si>
    <t>655196.03.01</t>
  </si>
  <si>
    <t>Режи Дебре и Латиноамериканская революция XX в.: Моногр. / М.С.Колесов-М.:НИЦ ИНФРА-М,2022.-257 с.(П)</t>
  </si>
  <si>
    <t>РЕЖИ ДЕБРЕ И ЛАТИНОАМЕРИКАНСКАЯ РЕВОЛЮЦИЯ XX ВЕКА</t>
  </si>
  <si>
    <t>978-5-16-012798-9</t>
  </si>
  <si>
    <t>799031.01.01</t>
  </si>
  <si>
    <t>Реформаторы, нонконформисты, диссиденты в США (XVII - XIX вв.): Моногр. / Т.В.Алентьева-М.:НИЦ ИНФРА-М,2024-412 с.(п)</t>
  </si>
  <si>
    <t>РЕФОРМАТОРЫ, НОНКОНФОРМИСТЫ, ДИССИДЕНТЫ В США (XVII - XIX ВВ.)</t>
  </si>
  <si>
    <t>Алентьева Т.В., Филимонова М.А.</t>
  </si>
  <si>
    <t>978-5-16-018262-9</t>
  </si>
  <si>
    <t>41.04.04, 41.04.01, 41.06.01, 41.07.01</t>
  </si>
  <si>
    <t>Октябрь, 2023</t>
  </si>
  <si>
    <t>108100.09.01</t>
  </si>
  <si>
    <t>Реформы в Рос. XVIII-XX вв.: опыт..: Уч.пос. / Под ред. Пляйса Я.А.- 3 изд.-М.:Вуз. уч.,НИЦ ИНФРА-М,2023.-512с(П)</t>
  </si>
  <si>
    <t>РЕФОРМЫ В РОССИИ XVIII-XX ВВ.: ОПЫТ И УРОКИ, ИЗД.3</t>
  </si>
  <si>
    <t>Анохина С.Л., Нестеренко Е.И., Петухова Н.Е. и др.</t>
  </si>
  <si>
    <t>978-5-9558-0339-5</t>
  </si>
  <si>
    <t>38.03.10, 38.03.01, 38.03.05, 38.03.06, 38.03.07, 38.03.02, 38.03.04, 38.03.03</t>
  </si>
  <si>
    <t>Рекомендовано УМО по образованию в области финансов, учета и мировой экономики в качестве учебного пособия для студентов, обучающихся по спец. "Финансы и кредит", "Бух. учет, анализ и аудит", "Мировая экономика", "Налоги и налогообложение"</t>
  </si>
  <si>
    <t>707434.02.01</t>
  </si>
  <si>
    <t>Роль и место общей полиц. в сис. местного упр...: Моногр. / И.А.Коновалов-М.:НИЦ ИНФРА-М,2022.-311 с.(О)</t>
  </si>
  <si>
    <t>РОЛЬ И МЕСТО ОБЩЕЙ ПОЛИЦИИ В СИСТЕМЕ МЕСТНОГО УПРАВЛЕНИЯ СИБИРИ (XVIII - НАЧАЛО ХХ ВЕКА)</t>
  </si>
  <si>
    <t>Коновалов И.А.</t>
  </si>
  <si>
    <t>978-5-16-016223-2</t>
  </si>
  <si>
    <t>40.03.01, 40.04.01, 38.04.04, 40.06.01, 38.03.04</t>
  </si>
  <si>
    <t>694972.02.01</t>
  </si>
  <si>
    <t>Роль общественного мнения в «джексоновскую эпоху» в США: Моногр. / Т.В.Алентьева - 2 изд.-М.:НИЦ ИНФРА-М,2023-356с(П)</t>
  </si>
  <si>
    <t>РОЛЬ ОБЩЕСТВЕННОГО МНЕНИЯ В «ДЖЕКСОНОВСКУЮ ЭПОХУ» В США, ИЗД.2</t>
  </si>
  <si>
    <t>978-5-16-014690-4</t>
  </si>
  <si>
    <t>41.04.04, 46.04.01, 41.04.01, 41.06.01, 46.06.01</t>
  </si>
  <si>
    <t>767186.01.01</t>
  </si>
  <si>
    <t>Российская геральдика: Уч.пос. / А.А.Корников-М.:НИЦ ИНФРА-М,2022.-212 с.:цв.ил.-(ВО: Бакалавриат)(п)</t>
  </si>
  <si>
    <t>РОССИЙСКАЯ ГЕРАЛЬДИКА</t>
  </si>
  <si>
    <t>Корников А.А.</t>
  </si>
  <si>
    <t>978-5-16-017419-8</t>
  </si>
  <si>
    <t>46.03.01, 46.03.02, 46.04.01</t>
  </si>
  <si>
    <t>Ивановский государственный университет</t>
  </si>
  <si>
    <t>Декабрь, 2023</t>
  </si>
  <si>
    <t>470650.05.01</t>
  </si>
  <si>
    <t>Российский консерватизм и народное представительство...: Моногр./К.Н.Тарасов-М:ИНФРА-М,2021-124с.(о)</t>
  </si>
  <si>
    <t>РОССИЙСКИЙ КОНСЕРВАТИЗМ И НАРОДНОЕ ПРЕДСТАВИТЕЛЬСТВО (ПРОБЛЕМА СОЗДАНИЯ В РОССИИ ИНСТИТУТОВ НАРОДНОГО ПРЕДСТАВИТЕЛЬСТВА В ИДЕОЛОГИИ ОТЕЧЕСТВЕННОГО КОНСЕРВАТИЗМА ПЕРВОЙ ТРЕТИ ХХ  ВЕКА: ЭВОЛЮЦИЯ ПОЛИТИЧЕСКОЙ ПРОГРАММЫ, 1900-1933 ГГ.)</t>
  </si>
  <si>
    <t>Тарасов К. Н.</t>
  </si>
  <si>
    <t>978-5-16-010024-1</t>
  </si>
  <si>
    <t>46.03.01, 40.03.01, 41.04.04, 46.04.01, 44.03.01, 44.03.05</t>
  </si>
  <si>
    <t>Вятский государственный университет</t>
  </si>
  <si>
    <t>745138.03.01</t>
  </si>
  <si>
    <t>Россия и мир в Первой мировой войне...: Моногр. / С.А.Агуреев - М.:НИЦ ИНФРА-М,2023 - 331 с.(Науч.мысль)(О)</t>
  </si>
  <si>
    <t>РОССИЯ И МИР В ПЕРВОЙ МИРОВОЙ ВОЙНЕ: ДИПЛОМАТИЯ, ВОЙНА НА ЗАПАДНОМ ФРОНТЕ, КУЛЬТУРА И МОДЕРНИЗАЦИЯ ВОЕННОЙ ТЕХНИКИ</t>
  </si>
  <si>
    <t>Агуреев С.А., Болтаевский А.А., Прядко И.П.</t>
  </si>
  <si>
    <t>978-5-16-016592-9</t>
  </si>
  <si>
    <t>Дипломатическая академия Министерства иностранных дел Российской Федерации</t>
  </si>
  <si>
    <t>155550.03.01</t>
  </si>
  <si>
    <t>Русский мир - 2012: Сб. статей / С.Н.Бабурин - М.:Магистр, НИЦ ИНФРА-М,2015.-432 с.(П)</t>
  </si>
  <si>
    <t>РУССКИЙ МИР - 2012</t>
  </si>
  <si>
    <t>Бабурин С.Н.</t>
  </si>
  <si>
    <t>978-5-9776-0257-0</t>
  </si>
  <si>
    <t>Альманах</t>
  </si>
  <si>
    <t>40.03.01, 41.04.04, 44.03.01, 44.03.05</t>
  </si>
  <si>
    <t>468500.06.01</t>
  </si>
  <si>
    <t>Северская земля:этнодинам.насел.в VIII-XVIII в.: Моногр. / Н.М.Багновская-М:НИЦ ИНФРА-М,2024-214с(о)</t>
  </si>
  <si>
    <t>СЕВЕРСКАЯ ЗЕМЛЯ: ЭТНОДИНАМИКА НАСЕЛЕНИЯ В VIII-XVIII В</t>
  </si>
  <si>
    <t>Багновская Н.М.</t>
  </si>
  <si>
    <t>978-5-16-019443-1</t>
  </si>
  <si>
    <t>46.03.01, 46.04.03, 44.03.01, 44.03.05, 46.03.03</t>
  </si>
  <si>
    <t>722093.06.01</t>
  </si>
  <si>
    <t>Служители языческого культа в религиозной и...: Моногр. / М.Н.Козлов - М.:НИЦ ИНФРА-М,2020 - 173с(О)</t>
  </si>
  <si>
    <t>СЛУЖИТЕЛИ ЯЗЫЧЕСКОГО КУЛЬТА В РЕЛИГИОЗНОЙ И ПОЛИТИЧЕСКОЙ ЖИЗНИ ВОСТОЧНЫХ СЛАВЯН (IX-XI ВЕКА)</t>
  </si>
  <si>
    <t>Козлов М.Н.</t>
  </si>
  <si>
    <t>978-5-16-015799-3</t>
  </si>
  <si>
    <t>00.05.04, 00.03.04, 46.03.01, 46.04.01, 46.06.01</t>
  </si>
  <si>
    <t>694971.01.01</t>
  </si>
  <si>
    <t>США в Новое время: общество, гос. и право: Уч.пос.: Ч.2 / Т.В.Алентьева - М.:НИЦ ИНФРА-М,2022 - 355 с.(П)</t>
  </si>
  <si>
    <t>США В НОВОЕ ВРЕМЯ: ОБЩЕСТВО, ГОСУДАРСТВО И ПРАВО. ЧАСТЬ 2. 1800-1877 ГОДЫ</t>
  </si>
  <si>
    <t>978-5-16-014590-7</t>
  </si>
  <si>
    <t>46.03.01, 40.03.01, 41.03.05, 41.03.01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</si>
  <si>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40.03.01 «Юриспруденция», 41.03.05 «Международные отношения», 46.03.01 «История» (квалификация (степень) «бакалавр») (протокол № 11 от 09.11.2020)</t>
  </si>
  <si>
    <t>281600.04.01</t>
  </si>
  <si>
    <t>Теория и методология истории: Уч. пос. / М.Н.Потемкина - 2 изд. - М.:РИОР, ИЦ РИОР,2019 - 200 с.(П)</t>
  </si>
  <si>
    <t>ТЕОРИЯ И МЕТОДОЛОГИЯ ИСТОРИИ, ИЗД.2</t>
  </si>
  <si>
    <t>Потемкина М.Н.</t>
  </si>
  <si>
    <t>978-5-369-01351-9</t>
  </si>
  <si>
    <t>Магнитогорский государственный технический университет им. Г.И. Носова</t>
  </si>
  <si>
    <t>810458.01.01</t>
  </si>
  <si>
    <t>Трудовая повседневн. купеч-ва Оренбург. губерн. в пореформ.../К.А.Абдрахманов-М.:НИЦ ИНФРА-М,2024-231с(о)</t>
  </si>
  <si>
    <t>ТРУДОВАЯ ПОВСЕДНЕВНОСТЬ КУПЕЧЕСТВА ОРЕНБУРГСКОЙ ГУБЕРНИИ В ПОРЕФОРМЕННЫЙ ПЕРИОД  (1865‒1914)</t>
  </si>
  <si>
    <t>Абдрахманов К.А.</t>
  </si>
  <si>
    <t>978-5-16-019007-5</t>
  </si>
  <si>
    <t>38.04.01, 38.04.02, 38.06.01</t>
  </si>
  <si>
    <t>Оренбургский государственный педагогический университет</t>
  </si>
  <si>
    <t>Ноябрь, 2023</t>
  </si>
  <si>
    <t>169450.04.01</t>
  </si>
  <si>
    <t>Центральная Азия в полит. кайзеров. Германии: Моногр./В.В.Ряполов -М.:ИЦ РИОР,НИЦ ИНФРА-М,2019-116с.</t>
  </si>
  <si>
    <t>ЦЕНТРАЛЬНАЯ АЗИЯ В ПОЛИТИКЕ КАЙЗЕРОВСКОЙ ГЕРМАНИИ</t>
  </si>
  <si>
    <t>Ряполов В.В.</t>
  </si>
  <si>
    <t>978-5-369-01008-2</t>
  </si>
  <si>
    <t>41.03.04, 46.03.01, 41.04.04, 46.04.01, 44.03.01, 44.03.05</t>
  </si>
  <si>
    <t>Елецкий государственный университет им. И.А. Бунина</t>
  </si>
  <si>
    <t>697533.07.01</t>
  </si>
  <si>
    <t>Этнология: Уч.пос. / А.П.Садохин - 4 изд. - М.:ИЦ РИОР, НИЦ ИНФРА-М,2022-331 с.-(ВО: Бакалавриат)(П)</t>
  </si>
  <si>
    <t>ЭТНОЛОГИЯ, ИЗД.4</t>
  </si>
  <si>
    <t>Садохин А.П., Грушевицкая Т.Г.</t>
  </si>
  <si>
    <t>ВО: Бакалавриат</t>
  </si>
  <si>
    <t>978-5-369-01800-2</t>
  </si>
  <si>
    <t>46.03.01, 44.03.01, 44.03.05, 51.03.04, 51.03.05, 51.03.02</t>
  </si>
  <si>
    <t>Российская академия народного хозяйства и государственной службы при Президенте РФ</t>
  </si>
  <si>
    <t>История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</si>
</sst>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u/>
      <sz val="8"/>
      <color rgb="FF0000FF"/>
      <name val="Calibri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AFAD2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3" borderId="0" xfId="0" applyFont="1" applyFill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1" fillId="0" borderId="4" xfId="1" applyFill="1" applyBorder="1" applyAlignment="1" applyProtection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1" fillId="0" borderId="1" xfId="1" applyBorder="1" applyAlignment="1" applyProtection="1">
      <alignment horizontal="left" wrapText="1"/>
    </xf>
    <xf numFmtId="0" fontId="5" fillId="0" borderId="1" xfId="0" applyFont="1" applyBorder="1" applyAlignment="1">
      <alignment horizontal="left" wrapText="1"/>
    </xf>
    <xf numFmtId="0" fontId="6" fillId="4" borderId="3" xfId="0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Y276"/>
  <sheetViews>
    <sheetView tabSelected="1" workbookViewId="0">
      <selection activeCell="E6" sqref="E6"/>
    </sheetView>
  </sheetViews>
  <sheetFormatPr defaultColWidth="10.5" defaultRowHeight="11.45" customHeight="1" x14ac:dyDescent="0.2"/>
  <cols>
    <col min="1" max="1" width="5.83203125" style="1" customWidth="1"/>
    <col min="2" max="2" width="13.83203125" style="1" customWidth="1"/>
    <col min="3" max="3" width="10.5" style="1" customWidth="1"/>
    <col min="4" max="4" width="53.5" style="1" customWidth="1"/>
    <col min="5" max="5" width="52.6640625" style="1" customWidth="1"/>
    <col min="6" max="6" width="21" style="1" customWidth="1"/>
    <col min="7" max="7" width="13" style="1" customWidth="1"/>
    <col min="8" max="8" width="19.33203125" style="1" customWidth="1"/>
    <col min="9" max="9" width="33.6640625" style="1" customWidth="1"/>
    <col min="10" max="10" width="6.33203125" style="1" customWidth="1"/>
    <col min="11" max="11" width="8.5" style="1" customWidth="1"/>
    <col min="12" max="12" width="8.1640625" style="1" customWidth="1"/>
    <col min="13" max="13" width="21.1640625" style="1" customWidth="1"/>
    <col min="14" max="14" width="43.5" style="1" customWidth="1"/>
    <col min="15" max="15" width="35.5" style="1" customWidth="1"/>
    <col min="16" max="16" width="34" style="1" customWidth="1"/>
    <col min="17" max="17" width="38.1640625" style="1" customWidth="1"/>
    <col min="18" max="19" width="10.5" style="1" customWidth="1"/>
    <col min="20" max="20" width="15.33203125" style="1" customWidth="1"/>
    <col min="21" max="21" width="15.1640625" style="1" customWidth="1"/>
    <col min="22" max="22" width="20.33203125" style="1" customWidth="1"/>
    <col min="23" max="23" width="55.83203125" style="1" customWidth="1"/>
    <col min="24" max="25" width="10.5" style="1" customWidth="1"/>
  </cols>
  <sheetData>
    <row r="1" spans="1:25" s="1" customFormat="1" ht="15" customHeight="1" x14ac:dyDescent="0.25">
      <c r="A1" s="19" t="s">
        <v>0</v>
      </c>
      <c r="B1" s="19"/>
      <c r="C1" s="19"/>
      <c r="D1" s="19"/>
      <c r="E1" s="19"/>
      <c r="F1" s="20" t="s">
        <v>638</v>
      </c>
      <c r="G1" s="20"/>
      <c r="H1" s="20"/>
      <c r="I1" s="20"/>
      <c r="J1" s="22" t="s">
        <v>1</v>
      </c>
      <c r="K1" s="22"/>
      <c r="L1" s="22"/>
      <c r="M1" s="22"/>
      <c r="N1" s="22"/>
      <c r="O1" s="22"/>
    </row>
    <row r="2" spans="1:25" s="1" customFormat="1" ht="15" customHeight="1" x14ac:dyDescent="0.25">
      <c r="A2" s="23" t="s">
        <v>2</v>
      </c>
      <c r="B2" s="23"/>
      <c r="C2" s="23"/>
      <c r="D2" s="23"/>
      <c r="E2" s="23"/>
      <c r="F2" s="21"/>
      <c r="G2" s="21"/>
      <c r="H2" s="21"/>
      <c r="I2" s="21"/>
      <c r="J2" s="24" t="s">
        <v>3</v>
      </c>
      <c r="K2" s="24"/>
      <c r="L2" s="24"/>
      <c r="M2" s="24"/>
      <c r="N2" s="24"/>
      <c r="O2" s="24"/>
    </row>
    <row r="3" spans="1:25" s="1" customFormat="1" ht="15" customHeight="1" x14ac:dyDescent="0.25">
      <c r="A3" s="23" t="s">
        <v>4</v>
      </c>
      <c r="B3" s="23"/>
      <c r="C3" s="23"/>
      <c r="D3" s="23"/>
      <c r="E3" s="23"/>
      <c r="F3" s="21"/>
      <c r="G3" s="21"/>
      <c r="H3" s="21"/>
      <c r="I3" s="21"/>
      <c r="J3" s="25"/>
      <c r="K3" s="25"/>
      <c r="L3" s="25"/>
      <c r="M3" s="25"/>
      <c r="N3" s="25"/>
      <c r="O3" s="25"/>
    </row>
    <row r="4" spans="1:25" s="1" customFormat="1" ht="15" customHeight="1" x14ac:dyDescent="0.25">
      <c r="A4" s="26" t="str">
        <f>HYPERLINK("mailto:books@infra-m.ru", "mailto:books@infra-m.ru")</f>
        <v>mailto:books@infra-m.ru</v>
      </c>
      <c r="B4" s="27"/>
      <c r="C4" s="27"/>
      <c r="D4" s="27"/>
      <c r="E4" s="27"/>
      <c r="F4" s="21"/>
      <c r="G4" s="21"/>
      <c r="H4" s="21"/>
      <c r="I4" s="21"/>
      <c r="J4" s="25"/>
      <c r="K4" s="25"/>
      <c r="L4" s="25"/>
      <c r="M4" s="25"/>
      <c r="N4" s="25"/>
      <c r="O4" s="25"/>
    </row>
    <row r="5" spans="1:25" s="1" customFormat="1" ht="15" customHeight="1" x14ac:dyDescent="0.25">
      <c r="A5" s="26" t="str">
        <f>HYPERLINK("https://infra-m.ru", "https://infra-m.ru")</f>
        <v>https://infra-m.ru</v>
      </c>
      <c r="B5" s="27"/>
      <c r="C5" s="27"/>
      <c r="D5" s="27"/>
      <c r="E5" s="27"/>
      <c r="F5" s="21"/>
      <c r="G5" s="21"/>
      <c r="H5" s="21"/>
      <c r="I5" s="21"/>
      <c r="J5" s="25"/>
      <c r="K5" s="25"/>
      <c r="L5" s="25"/>
      <c r="M5" s="25"/>
      <c r="N5" s="25"/>
      <c r="O5" s="25"/>
    </row>
    <row r="6" spans="1:25" s="1" customFormat="1" ht="11.1" customHeight="1" x14ac:dyDescent="0.2"/>
    <row r="7" spans="1:25" s="2" customFormat="1" ht="21.95" customHeight="1" x14ac:dyDescent="0.2">
      <c r="A7" s="28" t="s">
        <v>5</v>
      </c>
      <c r="B7" s="9" t="s">
        <v>6</v>
      </c>
      <c r="C7" s="9" t="s">
        <v>7</v>
      </c>
      <c r="D7" s="9" t="s">
        <v>8</v>
      </c>
      <c r="E7" s="9" t="s">
        <v>9</v>
      </c>
      <c r="F7" s="9" t="s">
        <v>10</v>
      </c>
      <c r="G7" s="9" t="s">
        <v>11</v>
      </c>
      <c r="H7" s="9" t="s">
        <v>12</v>
      </c>
      <c r="I7" s="9" t="s">
        <v>13</v>
      </c>
      <c r="J7" s="9" t="s">
        <v>14</v>
      </c>
      <c r="K7" s="9" t="s">
        <v>15</v>
      </c>
      <c r="L7" s="9" t="s">
        <v>16</v>
      </c>
      <c r="M7" s="9" t="s">
        <v>17</v>
      </c>
      <c r="N7" s="9" t="s">
        <v>18</v>
      </c>
      <c r="O7" s="9" t="s">
        <v>19</v>
      </c>
      <c r="P7" s="9" t="s">
        <v>20</v>
      </c>
      <c r="Q7" s="9" t="s">
        <v>21</v>
      </c>
      <c r="R7" s="9" t="s">
        <v>22</v>
      </c>
      <c r="S7" s="9" t="s">
        <v>23</v>
      </c>
      <c r="T7" s="9" t="s">
        <v>24</v>
      </c>
      <c r="U7" s="9" t="s">
        <v>25</v>
      </c>
      <c r="V7" s="9" t="s">
        <v>26</v>
      </c>
      <c r="W7" s="9" t="s">
        <v>27</v>
      </c>
      <c r="X7" s="9" t="s">
        <v>28</v>
      </c>
      <c r="Y7" s="9" t="s">
        <v>29</v>
      </c>
    </row>
    <row r="8" spans="1:25" s="3" customFormat="1" ht="42" customHeight="1" x14ac:dyDescent="0.2">
      <c r="A8" s="29">
        <v>0</v>
      </c>
      <c r="B8" s="10" t="s">
        <v>30</v>
      </c>
      <c r="C8" s="11">
        <v>1490</v>
      </c>
      <c r="D8" s="12" t="s">
        <v>31</v>
      </c>
      <c r="E8" s="12" t="s">
        <v>32</v>
      </c>
      <c r="F8" s="12" t="s">
        <v>33</v>
      </c>
      <c r="G8" s="10" t="s">
        <v>34</v>
      </c>
      <c r="H8" s="10" t="s">
        <v>35</v>
      </c>
      <c r="I8" s="12" t="s">
        <v>36</v>
      </c>
      <c r="J8" s="13">
        <v>1</v>
      </c>
      <c r="K8" s="13">
        <v>391</v>
      </c>
      <c r="L8" s="13">
        <v>2022</v>
      </c>
      <c r="M8" s="12" t="s">
        <v>37</v>
      </c>
      <c r="N8" s="12" t="s">
        <v>38</v>
      </c>
      <c r="O8" s="12" t="s">
        <v>39</v>
      </c>
      <c r="P8" s="10" t="s">
        <v>40</v>
      </c>
      <c r="Q8" s="12" t="s">
        <v>41</v>
      </c>
      <c r="R8" s="14" t="s">
        <v>42</v>
      </c>
      <c r="S8" s="15"/>
      <c r="T8" s="10"/>
      <c r="U8" s="16" t="str">
        <f>HYPERLINK("https://media.infra-m.ru/1861/1861000/cover/1861000.jpg", "Обложка")</f>
        <v>Обложка</v>
      </c>
      <c r="V8" s="16" t="str">
        <f>HYPERLINK("https://znanium.ru/catalog/product/1861000", "Ознакомиться")</f>
        <v>Ознакомиться</v>
      </c>
      <c r="W8" s="12" t="s">
        <v>43</v>
      </c>
      <c r="X8" s="10"/>
      <c r="Y8" s="10"/>
    </row>
    <row r="9" spans="1:25" s="3" customFormat="1" ht="42" customHeight="1" x14ac:dyDescent="0.2">
      <c r="A9" s="29">
        <v>0</v>
      </c>
      <c r="B9" s="10" t="s">
        <v>44</v>
      </c>
      <c r="C9" s="11">
        <v>1580</v>
      </c>
      <c r="D9" s="12" t="s">
        <v>45</v>
      </c>
      <c r="E9" s="12" t="s">
        <v>46</v>
      </c>
      <c r="F9" s="12" t="s">
        <v>47</v>
      </c>
      <c r="G9" s="10" t="s">
        <v>48</v>
      </c>
      <c r="H9" s="10" t="s">
        <v>35</v>
      </c>
      <c r="I9" s="12" t="s">
        <v>49</v>
      </c>
      <c r="J9" s="13">
        <v>1</v>
      </c>
      <c r="K9" s="13">
        <v>352</v>
      </c>
      <c r="L9" s="13">
        <v>2023</v>
      </c>
      <c r="M9" s="12" t="s">
        <v>50</v>
      </c>
      <c r="N9" s="12" t="s">
        <v>38</v>
      </c>
      <c r="O9" s="12" t="s">
        <v>39</v>
      </c>
      <c r="P9" s="10" t="s">
        <v>40</v>
      </c>
      <c r="Q9" s="12" t="s">
        <v>41</v>
      </c>
      <c r="R9" s="14" t="s">
        <v>51</v>
      </c>
      <c r="S9" s="15"/>
      <c r="T9" s="10"/>
      <c r="U9" s="16" t="str">
        <f>HYPERLINK("https://media.infra-m.ru/2016/2016206/cover/2016206.jpg", "Обложка")</f>
        <v>Обложка</v>
      </c>
      <c r="V9" s="16" t="str">
        <f>HYPERLINK("https://znanium.ru/catalog/product/2016206", "Ознакомиться")</f>
        <v>Ознакомиться</v>
      </c>
      <c r="W9" s="12" t="s">
        <v>52</v>
      </c>
      <c r="X9" s="10"/>
      <c r="Y9" s="10"/>
    </row>
    <row r="10" spans="1:25" s="8" customFormat="1" ht="44.1" customHeight="1" x14ac:dyDescent="0.2">
      <c r="A10" s="29">
        <v>0</v>
      </c>
      <c r="B10" s="10" t="s">
        <v>53</v>
      </c>
      <c r="C10" s="17">
        <v>794</v>
      </c>
      <c r="D10" s="12" t="s">
        <v>54</v>
      </c>
      <c r="E10" s="12" t="s">
        <v>55</v>
      </c>
      <c r="F10" s="12" t="s">
        <v>56</v>
      </c>
      <c r="G10" s="10" t="s">
        <v>34</v>
      </c>
      <c r="H10" s="10" t="s">
        <v>35</v>
      </c>
      <c r="I10" s="12" t="s">
        <v>36</v>
      </c>
      <c r="J10" s="13">
        <v>1</v>
      </c>
      <c r="K10" s="13">
        <v>157</v>
      </c>
      <c r="L10" s="13">
        <v>2023</v>
      </c>
      <c r="M10" s="12" t="s">
        <v>57</v>
      </c>
      <c r="N10" s="12" t="s">
        <v>38</v>
      </c>
      <c r="O10" s="12" t="s">
        <v>39</v>
      </c>
      <c r="P10" s="10" t="s">
        <v>40</v>
      </c>
      <c r="Q10" s="12" t="s">
        <v>41</v>
      </c>
      <c r="R10" s="14" t="s">
        <v>58</v>
      </c>
      <c r="S10" s="15"/>
      <c r="T10" s="10"/>
      <c r="U10" s="16" t="str">
        <f>HYPERLINK("https://media.infra-m.ru/2080/2080762/cover/2080762.jpg", "Обложка")</f>
        <v>Обложка</v>
      </c>
      <c r="V10" s="16" t="str">
        <f>HYPERLINK("https://znanium.ru/catalog/product/1914767", "Ознакомиться")</f>
        <v>Ознакомиться</v>
      </c>
      <c r="W10" s="12" t="s">
        <v>59</v>
      </c>
      <c r="X10" s="10"/>
      <c r="Y10" s="10"/>
    </row>
    <row r="11" spans="1:25" s="8" customFormat="1" ht="44.1" customHeight="1" x14ac:dyDescent="0.2">
      <c r="A11" s="29">
        <v>0</v>
      </c>
      <c r="B11" s="10" t="s">
        <v>60</v>
      </c>
      <c r="C11" s="11">
        <v>1072</v>
      </c>
      <c r="D11" s="12" t="s">
        <v>61</v>
      </c>
      <c r="E11" s="12" t="s">
        <v>62</v>
      </c>
      <c r="F11" s="12" t="s">
        <v>63</v>
      </c>
      <c r="G11" s="10" t="s">
        <v>34</v>
      </c>
      <c r="H11" s="10" t="s">
        <v>64</v>
      </c>
      <c r="I11" s="12" t="s">
        <v>36</v>
      </c>
      <c r="J11" s="13">
        <v>1</v>
      </c>
      <c r="K11" s="13">
        <v>176</v>
      </c>
      <c r="L11" s="13">
        <v>2024</v>
      </c>
      <c r="M11" s="12" t="s">
        <v>65</v>
      </c>
      <c r="N11" s="12" t="s">
        <v>38</v>
      </c>
      <c r="O11" s="12" t="s">
        <v>39</v>
      </c>
      <c r="P11" s="10" t="s">
        <v>66</v>
      </c>
      <c r="Q11" s="12" t="s">
        <v>41</v>
      </c>
      <c r="R11" s="14" t="s">
        <v>67</v>
      </c>
      <c r="S11" s="15"/>
      <c r="T11" s="10"/>
      <c r="U11" s="16" t="str">
        <f>HYPERLINK("https://media.infra-m.ru/2107/2107295/cover/2107295.jpg", "Обложка")</f>
        <v>Обложка</v>
      </c>
      <c r="V11" s="16" t="str">
        <f>HYPERLINK("https://znanium.ru/catalog/product/1895671", "Ознакомиться")</f>
        <v>Ознакомиться</v>
      </c>
      <c r="W11" s="12"/>
      <c r="X11" s="10"/>
      <c r="Y11" s="10"/>
    </row>
    <row r="12" spans="1:25" s="3" customFormat="1" ht="51.95" customHeight="1" x14ac:dyDescent="0.2">
      <c r="A12" s="29">
        <v>0</v>
      </c>
      <c r="B12" s="10" t="s">
        <v>68</v>
      </c>
      <c r="C12" s="11">
        <v>1624.9</v>
      </c>
      <c r="D12" s="12" t="s">
        <v>69</v>
      </c>
      <c r="E12" s="12" t="s">
        <v>70</v>
      </c>
      <c r="F12" s="12" t="s">
        <v>71</v>
      </c>
      <c r="G12" s="10" t="s">
        <v>72</v>
      </c>
      <c r="H12" s="10" t="s">
        <v>64</v>
      </c>
      <c r="I12" s="12" t="s">
        <v>73</v>
      </c>
      <c r="J12" s="13">
        <v>1</v>
      </c>
      <c r="K12" s="13">
        <v>360</v>
      </c>
      <c r="L12" s="13">
        <v>2023</v>
      </c>
      <c r="M12" s="12" t="s">
        <v>74</v>
      </c>
      <c r="N12" s="12" t="s">
        <v>38</v>
      </c>
      <c r="O12" s="12" t="s">
        <v>39</v>
      </c>
      <c r="P12" s="10" t="s">
        <v>75</v>
      </c>
      <c r="Q12" s="12" t="s">
        <v>76</v>
      </c>
      <c r="R12" s="14" t="s">
        <v>77</v>
      </c>
      <c r="S12" s="15"/>
      <c r="T12" s="10"/>
      <c r="U12" s="16" t="str">
        <f>HYPERLINK("https://media.infra-m.ru/1900/1900367/cover/1900367.jpg", "Обложка")</f>
        <v>Обложка</v>
      </c>
      <c r="V12" s="16" t="str">
        <f>HYPERLINK("https://znanium.ru/catalog/product/1595185", "Ознакомиться")</f>
        <v>Ознакомиться</v>
      </c>
      <c r="W12" s="12"/>
      <c r="X12" s="10"/>
      <c r="Y12" s="10"/>
    </row>
    <row r="13" spans="1:25" s="3" customFormat="1" ht="42" customHeight="1" x14ac:dyDescent="0.2">
      <c r="A13" s="29">
        <v>0</v>
      </c>
      <c r="B13" s="10" t="s">
        <v>78</v>
      </c>
      <c r="C13" s="17">
        <v>970</v>
      </c>
      <c r="D13" s="12" t="s">
        <v>79</v>
      </c>
      <c r="E13" s="12" t="s">
        <v>80</v>
      </c>
      <c r="F13" s="12" t="s">
        <v>81</v>
      </c>
      <c r="G13" s="10" t="s">
        <v>34</v>
      </c>
      <c r="H13" s="10" t="s">
        <v>35</v>
      </c>
      <c r="I13" s="12" t="s">
        <v>36</v>
      </c>
      <c r="J13" s="13">
        <v>1</v>
      </c>
      <c r="K13" s="13">
        <v>210</v>
      </c>
      <c r="L13" s="13">
        <v>2024</v>
      </c>
      <c r="M13" s="12" t="s">
        <v>82</v>
      </c>
      <c r="N13" s="12" t="s">
        <v>38</v>
      </c>
      <c r="O13" s="12" t="s">
        <v>39</v>
      </c>
      <c r="P13" s="10" t="s">
        <v>40</v>
      </c>
      <c r="Q13" s="12" t="s">
        <v>41</v>
      </c>
      <c r="R13" s="14" t="s">
        <v>83</v>
      </c>
      <c r="S13" s="15"/>
      <c r="T13" s="10"/>
      <c r="U13" s="16" t="str">
        <f>HYPERLINK("https://media.infra-m.ru/2113/2113310/cover/2113310.jpg", "Обложка")</f>
        <v>Обложка</v>
      </c>
      <c r="V13" s="16" t="str">
        <f>HYPERLINK("https://znanium.ru/catalog/product/2113310", "Ознакомиться")</f>
        <v>Ознакомиться</v>
      </c>
      <c r="W13" s="12" t="s">
        <v>84</v>
      </c>
      <c r="X13" s="10"/>
      <c r="Y13" s="10"/>
    </row>
    <row r="14" spans="1:25" s="3" customFormat="1" ht="42" customHeight="1" x14ac:dyDescent="0.2">
      <c r="A14" s="29">
        <v>0</v>
      </c>
      <c r="B14" s="10" t="s">
        <v>85</v>
      </c>
      <c r="C14" s="17">
        <v>730</v>
      </c>
      <c r="D14" s="12" t="s">
        <v>86</v>
      </c>
      <c r="E14" s="12" t="s">
        <v>87</v>
      </c>
      <c r="F14" s="12" t="s">
        <v>88</v>
      </c>
      <c r="G14" s="10" t="s">
        <v>34</v>
      </c>
      <c r="H14" s="10" t="s">
        <v>35</v>
      </c>
      <c r="I14" s="12" t="s">
        <v>36</v>
      </c>
      <c r="J14" s="13">
        <v>1</v>
      </c>
      <c r="K14" s="13">
        <v>161</v>
      </c>
      <c r="L14" s="13">
        <v>2023</v>
      </c>
      <c r="M14" s="12" t="s">
        <v>89</v>
      </c>
      <c r="N14" s="12" t="s">
        <v>38</v>
      </c>
      <c r="O14" s="12" t="s">
        <v>39</v>
      </c>
      <c r="P14" s="10" t="s">
        <v>40</v>
      </c>
      <c r="Q14" s="12" t="s">
        <v>41</v>
      </c>
      <c r="R14" s="14" t="s">
        <v>51</v>
      </c>
      <c r="S14" s="15"/>
      <c r="T14" s="10"/>
      <c r="U14" s="16" t="str">
        <f>HYPERLINK("https://media.infra-m.ru/2008/2008792/cover/2008792.jpg", "Обложка")</f>
        <v>Обложка</v>
      </c>
      <c r="V14" s="16" t="str">
        <f>HYPERLINK("https://znanium.ru/catalog/product/2008792", "Ознакомиться")</f>
        <v>Ознакомиться</v>
      </c>
      <c r="W14" s="12" t="s">
        <v>90</v>
      </c>
      <c r="X14" s="10"/>
      <c r="Y14" s="10"/>
    </row>
    <row r="15" spans="1:25" s="3" customFormat="1" ht="51.95" customHeight="1" x14ac:dyDescent="0.2">
      <c r="A15" s="29">
        <v>0</v>
      </c>
      <c r="B15" s="10" t="s">
        <v>91</v>
      </c>
      <c r="C15" s="11">
        <v>1330</v>
      </c>
      <c r="D15" s="12" t="s">
        <v>92</v>
      </c>
      <c r="E15" s="12" t="s">
        <v>93</v>
      </c>
      <c r="F15" s="12" t="s">
        <v>94</v>
      </c>
      <c r="G15" s="10" t="s">
        <v>48</v>
      </c>
      <c r="H15" s="10" t="s">
        <v>35</v>
      </c>
      <c r="I15" s="12" t="s">
        <v>95</v>
      </c>
      <c r="J15" s="13">
        <v>1</v>
      </c>
      <c r="K15" s="13">
        <v>283</v>
      </c>
      <c r="L15" s="13">
        <v>2023</v>
      </c>
      <c r="M15" s="12" t="s">
        <v>96</v>
      </c>
      <c r="N15" s="12" t="s">
        <v>38</v>
      </c>
      <c r="O15" s="12" t="s">
        <v>39</v>
      </c>
      <c r="P15" s="10" t="s">
        <v>75</v>
      </c>
      <c r="Q15" s="12" t="s">
        <v>97</v>
      </c>
      <c r="R15" s="14" t="s">
        <v>98</v>
      </c>
      <c r="S15" s="15" t="s">
        <v>99</v>
      </c>
      <c r="T15" s="10"/>
      <c r="U15" s="16" t="str">
        <f>HYPERLINK("https://media.infra-m.ru/2017/2017311/cover/2017311.jpg", "Обложка")</f>
        <v>Обложка</v>
      </c>
      <c r="V15" s="16" t="str">
        <f>HYPERLINK("https://znanium.ru/catalog/product/2017311", "Ознакомиться")</f>
        <v>Ознакомиться</v>
      </c>
      <c r="W15" s="12" t="s">
        <v>100</v>
      </c>
      <c r="X15" s="10"/>
      <c r="Y15" s="10"/>
    </row>
    <row r="16" spans="1:25" s="8" customFormat="1" ht="51.95" customHeight="1" x14ac:dyDescent="0.2">
      <c r="A16" s="29">
        <v>0</v>
      </c>
      <c r="B16" s="10" t="s">
        <v>101</v>
      </c>
      <c r="C16" s="11">
        <v>1110</v>
      </c>
      <c r="D16" s="12" t="s">
        <v>102</v>
      </c>
      <c r="E16" s="12" t="s">
        <v>103</v>
      </c>
      <c r="F16" s="12" t="s">
        <v>104</v>
      </c>
      <c r="G16" s="10" t="s">
        <v>48</v>
      </c>
      <c r="H16" s="10" t="s">
        <v>35</v>
      </c>
      <c r="I16" s="12" t="s">
        <v>36</v>
      </c>
      <c r="J16" s="13">
        <v>1</v>
      </c>
      <c r="K16" s="13">
        <v>323</v>
      </c>
      <c r="L16" s="13">
        <v>2019</v>
      </c>
      <c r="M16" s="12" t="s">
        <v>105</v>
      </c>
      <c r="N16" s="12" t="s">
        <v>38</v>
      </c>
      <c r="O16" s="12" t="s">
        <v>39</v>
      </c>
      <c r="P16" s="10" t="s">
        <v>40</v>
      </c>
      <c r="Q16" s="12" t="s">
        <v>41</v>
      </c>
      <c r="R16" s="14" t="s">
        <v>106</v>
      </c>
      <c r="S16" s="15"/>
      <c r="T16" s="10"/>
      <c r="U16" s="16" t="str">
        <f>HYPERLINK("https://media.infra-m.ru/1027/1027503/cover/1027503.jpg", "Обложка")</f>
        <v>Обложка</v>
      </c>
      <c r="V16" s="16" t="str">
        <f>HYPERLINK("https://znanium.ru/catalog/product/972350", "Ознакомиться")</f>
        <v>Ознакомиться</v>
      </c>
      <c r="W16" s="12" t="s">
        <v>107</v>
      </c>
      <c r="X16" s="10"/>
      <c r="Y16" s="10"/>
    </row>
    <row r="17" spans="1:25" s="3" customFormat="1" ht="51.95" customHeight="1" x14ac:dyDescent="0.2">
      <c r="A17" s="29">
        <v>0</v>
      </c>
      <c r="B17" s="10" t="s">
        <v>108</v>
      </c>
      <c r="C17" s="11">
        <v>1350</v>
      </c>
      <c r="D17" s="12" t="s">
        <v>109</v>
      </c>
      <c r="E17" s="12" t="s">
        <v>110</v>
      </c>
      <c r="F17" s="12" t="s">
        <v>111</v>
      </c>
      <c r="G17" s="10" t="s">
        <v>34</v>
      </c>
      <c r="H17" s="10" t="s">
        <v>35</v>
      </c>
      <c r="I17" s="12" t="s">
        <v>36</v>
      </c>
      <c r="J17" s="13">
        <v>1</v>
      </c>
      <c r="K17" s="13">
        <v>343</v>
      </c>
      <c r="L17" s="13">
        <v>2022</v>
      </c>
      <c r="M17" s="12" t="s">
        <v>112</v>
      </c>
      <c r="N17" s="12" t="s">
        <v>38</v>
      </c>
      <c r="O17" s="12" t="s">
        <v>39</v>
      </c>
      <c r="P17" s="10" t="s">
        <v>40</v>
      </c>
      <c r="Q17" s="12" t="s">
        <v>41</v>
      </c>
      <c r="R17" s="14" t="s">
        <v>113</v>
      </c>
      <c r="S17" s="15"/>
      <c r="T17" s="10"/>
      <c r="U17" s="16" t="str">
        <f>HYPERLINK("https://media.infra-m.ru/1740/1740251/cover/1740251.jpg", "Обложка")</f>
        <v>Обложка</v>
      </c>
      <c r="V17" s="16" t="str">
        <f>HYPERLINK("https://znanium.ru/catalog/product/1740251", "Ознакомиться")</f>
        <v>Ознакомиться</v>
      </c>
      <c r="W17" s="12" t="s">
        <v>114</v>
      </c>
      <c r="X17" s="10"/>
      <c r="Y17" s="10"/>
    </row>
    <row r="18" spans="1:25" s="3" customFormat="1" ht="42" customHeight="1" x14ac:dyDescent="0.2">
      <c r="A18" s="29">
        <v>0</v>
      </c>
      <c r="B18" s="10" t="s">
        <v>115</v>
      </c>
      <c r="C18" s="17">
        <v>740</v>
      </c>
      <c r="D18" s="12" t="s">
        <v>116</v>
      </c>
      <c r="E18" s="12" t="s">
        <v>117</v>
      </c>
      <c r="F18" s="12" t="s">
        <v>118</v>
      </c>
      <c r="G18" s="10" t="s">
        <v>34</v>
      </c>
      <c r="H18" s="10" t="s">
        <v>35</v>
      </c>
      <c r="I18" s="12" t="s">
        <v>36</v>
      </c>
      <c r="J18" s="13">
        <v>1</v>
      </c>
      <c r="K18" s="13">
        <v>165</v>
      </c>
      <c r="L18" s="13">
        <v>2023</v>
      </c>
      <c r="M18" s="12" t="s">
        <v>119</v>
      </c>
      <c r="N18" s="12" t="s">
        <v>38</v>
      </c>
      <c r="O18" s="12" t="s">
        <v>39</v>
      </c>
      <c r="P18" s="10" t="s">
        <v>40</v>
      </c>
      <c r="Q18" s="12" t="s">
        <v>41</v>
      </c>
      <c r="R18" s="14" t="s">
        <v>42</v>
      </c>
      <c r="S18" s="15"/>
      <c r="T18" s="10"/>
      <c r="U18" s="16" t="str">
        <f>HYPERLINK("https://media.infra-m.ru/2039/2039925/cover/2039925.jpg", "Обложка")</f>
        <v>Обложка</v>
      </c>
      <c r="V18" s="16" t="str">
        <f>HYPERLINK("https://znanium.ru/catalog/product/2039925", "Ознакомиться")</f>
        <v>Ознакомиться</v>
      </c>
      <c r="W18" s="12" t="s">
        <v>120</v>
      </c>
      <c r="X18" s="10"/>
      <c r="Y18" s="10"/>
    </row>
    <row r="19" spans="1:25" s="3" customFormat="1" ht="51.95" customHeight="1" x14ac:dyDescent="0.2">
      <c r="A19" s="29">
        <v>0</v>
      </c>
      <c r="B19" s="10" t="s">
        <v>121</v>
      </c>
      <c r="C19" s="11">
        <v>1270</v>
      </c>
      <c r="D19" s="12" t="s">
        <v>122</v>
      </c>
      <c r="E19" s="12" t="s">
        <v>123</v>
      </c>
      <c r="F19" s="12" t="s">
        <v>124</v>
      </c>
      <c r="G19" s="10" t="s">
        <v>34</v>
      </c>
      <c r="H19" s="10" t="s">
        <v>35</v>
      </c>
      <c r="I19" s="12" t="s">
        <v>125</v>
      </c>
      <c r="J19" s="13">
        <v>1</v>
      </c>
      <c r="K19" s="13">
        <v>276</v>
      </c>
      <c r="L19" s="13">
        <v>2024</v>
      </c>
      <c r="M19" s="12" t="s">
        <v>126</v>
      </c>
      <c r="N19" s="12" t="s">
        <v>38</v>
      </c>
      <c r="O19" s="12" t="s">
        <v>39</v>
      </c>
      <c r="P19" s="10" t="s">
        <v>75</v>
      </c>
      <c r="Q19" s="12" t="s">
        <v>127</v>
      </c>
      <c r="R19" s="14" t="s">
        <v>128</v>
      </c>
      <c r="S19" s="15" t="s">
        <v>129</v>
      </c>
      <c r="T19" s="10"/>
      <c r="U19" s="16" t="str">
        <f>HYPERLINK("https://media.infra-m.ru/2107/2107384/cover/2107384.jpg", "Обложка")</f>
        <v>Обложка</v>
      </c>
      <c r="V19" s="16" t="str">
        <f>HYPERLINK("https://znanium.ru/catalog/product/2107384", "Ознакомиться")</f>
        <v>Ознакомиться</v>
      </c>
      <c r="W19" s="12" t="s">
        <v>130</v>
      </c>
      <c r="X19" s="10"/>
      <c r="Y19" s="10"/>
    </row>
    <row r="20" spans="1:25" s="3" customFormat="1" ht="42" customHeight="1" x14ac:dyDescent="0.2">
      <c r="A20" s="29">
        <v>0</v>
      </c>
      <c r="B20" s="10" t="s">
        <v>131</v>
      </c>
      <c r="C20" s="17">
        <v>970</v>
      </c>
      <c r="D20" s="12" t="s">
        <v>132</v>
      </c>
      <c r="E20" s="12" t="s">
        <v>133</v>
      </c>
      <c r="F20" s="12" t="s">
        <v>134</v>
      </c>
      <c r="G20" s="10" t="s">
        <v>34</v>
      </c>
      <c r="H20" s="10" t="s">
        <v>35</v>
      </c>
      <c r="I20" s="12" t="s">
        <v>36</v>
      </c>
      <c r="J20" s="13">
        <v>1</v>
      </c>
      <c r="K20" s="13">
        <v>216</v>
      </c>
      <c r="L20" s="13">
        <v>2023</v>
      </c>
      <c r="M20" s="12" t="s">
        <v>135</v>
      </c>
      <c r="N20" s="12" t="s">
        <v>38</v>
      </c>
      <c r="O20" s="12" t="s">
        <v>39</v>
      </c>
      <c r="P20" s="10" t="s">
        <v>40</v>
      </c>
      <c r="Q20" s="12" t="s">
        <v>41</v>
      </c>
      <c r="R20" s="14" t="s">
        <v>136</v>
      </c>
      <c r="S20" s="15"/>
      <c r="T20" s="10"/>
      <c r="U20" s="16" t="str">
        <f>HYPERLINK("https://media.infra-m.ru/1913/1913785/cover/1913785.jpg", "Обложка")</f>
        <v>Обложка</v>
      </c>
      <c r="V20" s="16" t="str">
        <f>HYPERLINK("https://znanium.ru/catalog/product/1913785", "Ознакомиться")</f>
        <v>Ознакомиться</v>
      </c>
      <c r="W20" s="12" t="s">
        <v>137</v>
      </c>
      <c r="X20" s="10"/>
      <c r="Y20" s="10"/>
    </row>
    <row r="21" spans="1:25" s="3" customFormat="1" ht="51.95" customHeight="1" x14ac:dyDescent="0.2">
      <c r="A21" s="29">
        <v>0</v>
      </c>
      <c r="B21" s="10" t="s">
        <v>138</v>
      </c>
      <c r="C21" s="11">
        <v>1770</v>
      </c>
      <c r="D21" s="12" t="s">
        <v>139</v>
      </c>
      <c r="E21" s="12" t="s">
        <v>140</v>
      </c>
      <c r="F21" s="12" t="s">
        <v>141</v>
      </c>
      <c r="G21" s="10" t="s">
        <v>48</v>
      </c>
      <c r="H21" s="10" t="s">
        <v>35</v>
      </c>
      <c r="I21" s="12" t="s">
        <v>95</v>
      </c>
      <c r="J21" s="13">
        <v>1</v>
      </c>
      <c r="K21" s="13">
        <v>384</v>
      </c>
      <c r="L21" s="13">
        <v>2024</v>
      </c>
      <c r="M21" s="12" t="s">
        <v>142</v>
      </c>
      <c r="N21" s="12" t="s">
        <v>38</v>
      </c>
      <c r="O21" s="12" t="s">
        <v>39</v>
      </c>
      <c r="P21" s="10" t="s">
        <v>75</v>
      </c>
      <c r="Q21" s="12" t="s">
        <v>76</v>
      </c>
      <c r="R21" s="14" t="s">
        <v>42</v>
      </c>
      <c r="S21" s="15" t="s">
        <v>143</v>
      </c>
      <c r="T21" s="10"/>
      <c r="U21" s="16" t="str">
        <f>HYPERLINK("https://media.infra-m.ru/2110/2110950/cover/2110950.jpg", "Обложка")</f>
        <v>Обложка</v>
      </c>
      <c r="V21" s="16" t="str">
        <f>HYPERLINK("https://znanium.ru/catalog/product/2110950", "Ознакомиться")</f>
        <v>Ознакомиться</v>
      </c>
      <c r="W21" s="12" t="s">
        <v>144</v>
      </c>
      <c r="X21" s="10"/>
      <c r="Y21" s="10"/>
    </row>
    <row r="22" spans="1:25" s="8" customFormat="1" ht="42" customHeight="1" x14ac:dyDescent="0.2">
      <c r="A22" s="29">
        <v>0</v>
      </c>
      <c r="B22" s="10" t="s">
        <v>145</v>
      </c>
      <c r="C22" s="11">
        <v>1994.9</v>
      </c>
      <c r="D22" s="12" t="s">
        <v>146</v>
      </c>
      <c r="E22" s="12" t="s">
        <v>147</v>
      </c>
      <c r="F22" s="12" t="s">
        <v>148</v>
      </c>
      <c r="G22" s="10" t="s">
        <v>72</v>
      </c>
      <c r="H22" s="10" t="s">
        <v>149</v>
      </c>
      <c r="I22" s="12"/>
      <c r="J22" s="13">
        <v>1</v>
      </c>
      <c r="K22" s="13">
        <v>576</v>
      </c>
      <c r="L22" s="13">
        <v>2022</v>
      </c>
      <c r="M22" s="12" t="s">
        <v>150</v>
      </c>
      <c r="N22" s="12" t="s">
        <v>38</v>
      </c>
      <c r="O22" s="12" t="s">
        <v>39</v>
      </c>
      <c r="P22" s="10" t="s">
        <v>151</v>
      </c>
      <c r="Q22" s="12" t="s">
        <v>41</v>
      </c>
      <c r="R22" s="14" t="s">
        <v>152</v>
      </c>
      <c r="S22" s="15"/>
      <c r="T22" s="10"/>
      <c r="U22" s="16" t="str">
        <f>HYPERLINK("https://media.infra-m.ru/1842/1842564/cover/1842564.jpg", "Обложка")</f>
        <v>Обложка</v>
      </c>
      <c r="V22" s="16" t="str">
        <f>HYPERLINK("https://znanium.ru/catalog/product/1842564", "Ознакомиться")</f>
        <v>Ознакомиться</v>
      </c>
      <c r="W22" s="12" t="s">
        <v>153</v>
      </c>
      <c r="X22" s="10"/>
      <c r="Y22" s="10"/>
    </row>
    <row r="23" spans="1:25" s="3" customFormat="1" ht="51.95" customHeight="1" x14ac:dyDescent="0.2">
      <c r="A23" s="29">
        <v>0</v>
      </c>
      <c r="B23" s="10" t="s">
        <v>154</v>
      </c>
      <c r="C23" s="17">
        <v>900</v>
      </c>
      <c r="D23" s="12" t="s">
        <v>155</v>
      </c>
      <c r="E23" s="12" t="s">
        <v>156</v>
      </c>
      <c r="F23" s="12" t="s">
        <v>157</v>
      </c>
      <c r="G23" s="10" t="s">
        <v>34</v>
      </c>
      <c r="H23" s="10" t="s">
        <v>35</v>
      </c>
      <c r="I23" s="12" t="s">
        <v>36</v>
      </c>
      <c r="J23" s="13">
        <v>1</v>
      </c>
      <c r="K23" s="13">
        <v>194</v>
      </c>
      <c r="L23" s="13">
        <v>2024</v>
      </c>
      <c r="M23" s="12" t="s">
        <v>158</v>
      </c>
      <c r="N23" s="12" t="s">
        <v>38</v>
      </c>
      <c r="O23" s="12" t="s">
        <v>39</v>
      </c>
      <c r="P23" s="10" t="s">
        <v>40</v>
      </c>
      <c r="Q23" s="12" t="s">
        <v>41</v>
      </c>
      <c r="R23" s="14" t="s">
        <v>159</v>
      </c>
      <c r="S23" s="15"/>
      <c r="T23" s="10" t="s">
        <v>160</v>
      </c>
      <c r="U23" s="16" t="str">
        <f>HYPERLINK("https://media.infra-m.ru/2086/2086809/cover/2086809.jpg", "Обложка")</f>
        <v>Обложка</v>
      </c>
      <c r="V23" s="16" t="str">
        <f>HYPERLINK("https://znanium.ru/catalog/product/2086809", "Ознакомиться")</f>
        <v>Ознакомиться</v>
      </c>
      <c r="W23" s="12" t="s">
        <v>161</v>
      </c>
      <c r="X23" s="10"/>
      <c r="Y23" s="10"/>
    </row>
    <row r="24" spans="1:25" s="3" customFormat="1" ht="42" customHeight="1" x14ac:dyDescent="0.2">
      <c r="A24" s="29">
        <v>0</v>
      </c>
      <c r="B24" s="10" t="s">
        <v>162</v>
      </c>
      <c r="C24" s="17">
        <v>704</v>
      </c>
      <c r="D24" s="12" t="s">
        <v>163</v>
      </c>
      <c r="E24" s="12" t="s">
        <v>164</v>
      </c>
      <c r="F24" s="12" t="s">
        <v>165</v>
      </c>
      <c r="G24" s="10" t="s">
        <v>34</v>
      </c>
      <c r="H24" s="10" t="s">
        <v>35</v>
      </c>
      <c r="I24" s="12" t="s">
        <v>36</v>
      </c>
      <c r="J24" s="13">
        <v>1</v>
      </c>
      <c r="K24" s="13">
        <v>156</v>
      </c>
      <c r="L24" s="13">
        <v>2023</v>
      </c>
      <c r="M24" s="12" t="s">
        <v>166</v>
      </c>
      <c r="N24" s="12" t="s">
        <v>38</v>
      </c>
      <c r="O24" s="12" t="s">
        <v>39</v>
      </c>
      <c r="P24" s="10" t="s">
        <v>40</v>
      </c>
      <c r="Q24" s="12" t="s">
        <v>41</v>
      </c>
      <c r="R24" s="14" t="s">
        <v>167</v>
      </c>
      <c r="S24" s="15"/>
      <c r="T24" s="10"/>
      <c r="U24" s="16" t="str">
        <f>HYPERLINK("https://media.infra-m.ru/2006/2006865/cover/2006865.jpg", "Обложка")</f>
        <v>Обложка</v>
      </c>
      <c r="V24" s="16" t="str">
        <f>HYPERLINK("https://znanium.ru/catalog/product/1009608", "Ознакомиться")</f>
        <v>Ознакомиться</v>
      </c>
      <c r="W24" s="12" t="s">
        <v>168</v>
      </c>
      <c r="X24" s="10"/>
      <c r="Y24" s="10"/>
    </row>
    <row r="25" spans="1:25" s="3" customFormat="1" ht="42" customHeight="1" x14ac:dyDescent="0.2">
      <c r="A25" s="29">
        <v>0</v>
      </c>
      <c r="B25" s="10" t="s">
        <v>169</v>
      </c>
      <c r="C25" s="17">
        <v>900</v>
      </c>
      <c r="D25" s="12" t="s">
        <v>170</v>
      </c>
      <c r="E25" s="12" t="s">
        <v>171</v>
      </c>
      <c r="F25" s="12" t="s">
        <v>172</v>
      </c>
      <c r="G25" s="10" t="s">
        <v>48</v>
      </c>
      <c r="H25" s="10" t="s">
        <v>35</v>
      </c>
      <c r="I25" s="12" t="s">
        <v>36</v>
      </c>
      <c r="J25" s="13">
        <v>1</v>
      </c>
      <c r="K25" s="13">
        <v>195</v>
      </c>
      <c r="L25" s="13">
        <v>2024</v>
      </c>
      <c r="M25" s="12" t="s">
        <v>173</v>
      </c>
      <c r="N25" s="12" t="s">
        <v>38</v>
      </c>
      <c r="O25" s="12" t="s">
        <v>39</v>
      </c>
      <c r="P25" s="10" t="s">
        <v>40</v>
      </c>
      <c r="Q25" s="12" t="s">
        <v>41</v>
      </c>
      <c r="R25" s="14" t="s">
        <v>174</v>
      </c>
      <c r="S25" s="15"/>
      <c r="T25" s="10"/>
      <c r="U25" s="16" t="str">
        <f>HYPERLINK("https://media.infra-m.ru/2111/2111402/cover/2111402.jpg", "Обложка")</f>
        <v>Обложка</v>
      </c>
      <c r="V25" s="16" t="str">
        <f>HYPERLINK("https://znanium.ru/catalog/product/2111402", "Ознакомиться")</f>
        <v>Ознакомиться</v>
      </c>
      <c r="W25" s="12" t="s">
        <v>175</v>
      </c>
      <c r="X25" s="10"/>
      <c r="Y25" s="10"/>
    </row>
    <row r="26" spans="1:25" s="3" customFormat="1" ht="42" customHeight="1" x14ac:dyDescent="0.2">
      <c r="A26" s="29">
        <v>0</v>
      </c>
      <c r="B26" s="10" t="s">
        <v>176</v>
      </c>
      <c r="C26" s="11">
        <v>1310</v>
      </c>
      <c r="D26" s="12" t="s">
        <v>177</v>
      </c>
      <c r="E26" s="12" t="s">
        <v>178</v>
      </c>
      <c r="F26" s="12" t="s">
        <v>179</v>
      </c>
      <c r="G26" s="10" t="s">
        <v>34</v>
      </c>
      <c r="H26" s="10" t="s">
        <v>35</v>
      </c>
      <c r="I26" s="12" t="s">
        <v>36</v>
      </c>
      <c r="J26" s="13">
        <v>1</v>
      </c>
      <c r="K26" s="13">
        <v>291</v>
      </c>
      <c r="L26" s="13">
        <v>2023</v>
      </c>
      <c r="M26" s="12" t="s">
        <v>180</v>
      </c>
      <c r="N26" s="12" t="s">
        <v>38</v>
      </c>
      <c r="O26" s="12" t="s">
        <v>39</v>
      </c>
      <c r="P26" s="10" t="s">
        <v>40</v>
      </c>
      <c r="Q26" s="12" t="s">
        <v>41</v>
      </c>
      <c r="R26" s="14" t="s">
        <v>181</v>
      </c>
      <c r="S26" s="15"/>
      <c r="T26" s="10"/>
      <c r="U26" s="16" t="str">
        <f>HYPERLINK("https://media.infra-m.ru/1867/1867632/cover/1867632.jpg", "Обложка")</f>
        <v>Обложка</v>
      </c>
      <c r="V26" s="16" t="str">
        <f>HYPERLINK("https://znanium.ru/catalog/product/1867632", "Ознакомиться")</f>
        <v>Ознакомиться</v>
      </c>
      <c r="W26" s="12" t="s">
        <v>182</v>
      </c>
      <c r="X26" s="10" t="s">
        <v>183</v>
      </c>
      <c r="Y26" s="10"/>
    </row>
    <row r="27" spans="1:25" s="8" customFormat="1" ht="42" customHeight="1" x14ac:dyDescent="0.2">
      <c r="A27" s="29">
        <v>0</v>
      </c>
      <c r="B27" s="10" t="s">
        <v>184</v>
      </c>
      <c r="C27" s="11">
        <v>1470</v>
      </c>
      <c r="D27" s="12" t="s">
        <v>185</v>
      </c>
      <c r="E27" s="12" t="s">
        <v>186</v>
      </c>
      <c r="F27" s="12" t="s">
        <v>187</v>
      </c>
      <c r="G27" s="10" t="s">
        <v>48</v>
      </c>
      <c r="H27" s="10" t="s">
        <v>188</v>
      </c>
      <c r="I27" s="12"/>
      <c r="J27" s="13">
        <v>1</v>
      </c>
      <c r="K27" s="13">
        <v>319</v>
      </c>
      <c r="L27" s="13">
        <v>2023</v>
      </c>
      <c r="M27" s="12" t="s">
        <v>189</v>
      </c>
      <c r="N27" s="12" t="s">
        <v>38</v>
      </c>
      <c r="O27" s="12" t="s">
        <v>39</v>
      </c>
      <c r="P27" s="10" t="s">
        <v>75</v>
      </c>
      <c r="Q27" s="12" t="s">
        <v>76</v>
      </c>
      <c r="R27" s="14" t="s">
        <v>190</v>
      </c>
      <c r="S27" s="15"/>
      <c r="T27" s="10"/>
      <c r="U27" s="16" t="str">
        <f>HYPERLINK("https://media.infra-m.ru/2124/2124361/cover/2124361.jpg", "Обложка")</f>
        <v>Обложка</v>
      </c>
      <c r="V27" s="18"/>
      <c r="W27" s="12" t="s">
        <v>191</v>
      </c>
      <c r="X27" s="10"/>
      <c r="Y27" s="10"/>
    </row>
    <row r="28" spans="1:25" s="8" customFormat="1" ht="42" customHeight="1" x14ac:dyDescent="0.2">
      <c r="A28" s="29">
        <v>0</v>
      </c>
      <c r="B28" s="10" t="s">
        <v>192</v>
      </c>
      <c r="C28" s="17">
        <v>398</v>
      </c>
      <c r="D28" s="12" t="s">
        <v>193</v>
      </c>
      <c r="E28" s="12" t="s">
        <v>194</v>
      </c>
      <c r="F28" s="12" t="s">
        <v>195</v>
      </c>
      <c r="G28" s="10" t="s">
        <v>34</v>
      </c>
      <c r="H28" s="10" t="s">
        <v>64</v>
      </c>
      <c r="I28" s="12"/>
      <c r="J28" s="13">
        <v>1</v>
      </c>
      <c r="K28" s="13">
        <v>125</v>
      </c>
      <c r="L28" s="13">
        <v>2024</v>
      </c>
      <c r="M28" s="12" t="s">
        <v>196</v>
      </c>
      <c r="N28" s="12" t="s">
        <v>38</v>
      </c>
      <c r="O28" s="12" t="s">
        <v>39</v>
      </c>
      <c r="P28" s="10" t="s">
        <v>75</v>
      </c>
      <c r="Q28" s="12" t="s">
        <v>76</v>
      </c>
      <c r="R28" s="14" t="s">
        <v>197</v>
      </c>
      <c r="S28" s="15"/>
      <c r="T28" s="10"/>
      <c r="U28" s="16" t="str">
        <f>HYPERLINK("https://media.infra-m.ru/2112/2112512/cover/2112512.jpg", "Обложка")</f>
        <v>Обложка</v>
      </c>
      <c r="V28" s="18"/>
      <c r="W28" s="12"/>
      <c r="X28" s="10"/>
      <c r="Y28" s="10"/>
    </row>
    <row r="29" spans="1:25" s="3" customFormat="1" ht="51.95" customHeight="1" x14ac:dyDescent="0.2">
      <c r="A29" s="29">
        <v>0</v>
      </c>
      <c r="B29" s="10" t="s">
        <v>198</v>
      </c>
      <c r="C29" s="17">
        <v>654</v>
      </c>
      <c r="D29" s="12" t="s">
        <v>199</v>
      </c>
      <c r="E29" s="12" t="s">
        <v>200</v>
      </c>
      <c r="F29" s="12" t="s">
        <v>201</v>
      </c>
      <c r="G29" s="10" t="s">
        <v>34</v>
      </c>
      <c r="H29" s="10" t="s">
        <v>64</v>
      </c>
      <c r="I29" s="12" t="s">
        <v>202</v>
      </c>
      <c r="J29" s="13">
        <v>1</v>
      </c>
      <c r="K29" s="13">
        <v>141</v>
      </c>
      <c r="L29" s="13">
        <v>2024</v>
      </c>
      <c r="M29" s="12" t="s">
        <v>203</v>
      </c>
      <c r="N29" s="12" t="s">
        <v>38</v>
      </c>
      <c r="O29" s="12" t="s">
        <v>39</v>
      </c>
      <c r="P29" s="10" t="s">
        <v>75</v>
      </c>
      <c r="Q29" s="12" t="s">
        <v>204</v>
      </c>
      <c r="R29" s="14" t="s">
        <v>205</v>
      </c>
      <c r="S29" s="15"/>
      <c r="T29" s="10"/>
      <c r="U29" s="16" t="str">
        <f>HYPERLINK("https://media.infra-m.ru/2086/2086780/cover/2086780.jpg", "Обложка")</f>
        <v>Обложка</v>
      </c>
      <c r="V29" s="16" t="str">
        <f>HYPERLINK("https://znanium.ru/catalog/product/1834706", "Ознакомиться")</f>
        <v>Ознакомиться</v>
      </c>
      <c r="W29" s="12" t="s">
        <v>206</v>
      </c>
      <c r="X29" s="10"/>
      <c r="Y29" s="10"/>
    </row>
    <row r="30" spans="1:25" s="8" customFormat="1" ht="42" customHeight="1" x14ac:dyDescent="0.2">
      <c r="A30" s="29">
        <v>0</v>
      </c>
      <c r="B30" s="10" t="s">
        <v>207</v>
      </c>
      <c r="C30" s="11">
        <v>1414.9</v>
      </c>
      <c r="D30" s="12" t="s">
        <v>208</v>
      </c>
      <c r="E30" s="12" t="s">
        <v>209</v>
      </c>
      <c r="F30" s="12" t="s">
        <v>210</v>
      </c>
      <c r="G30" s="10" t="s">
        <v>72</v>
      </c>
      <c r="H30" s="10" t="s">
        <v>64</v>
      </c>
      <c r="I30" s="12" t="s">
        <v>73</v>
      </c>
      <c r="J30" s="13">
        <v>1</v>
      </c>
      <c r="K30" s="13">
        <v>315</v>
      </c>
      <c r="L30" s="13">
        <v>2023</v>
      </c>
      <c r="M30" s="12" t="s">
        <v>211</v>
      </c>
      <c r="N30" s="12" t="s">
        <v>38</v>
      </c>
      <c r="O30" s="12" t="s">
        <v>39</v>
      </c>
      <c r="P30" s="10" t="s">
        <v>75</v>
      </c>
      <c r="Q30" s="12" t="s">
        <v>76</v>
      </c>
      <c r="R30" s="14" t="s">
        <v>212</v>
      </c>
      <c r="S30" s="15"/>
      <c r="T30" s="10"/>
      <c r="U30" s="16" t="str">
        <f>HYPERLINK("https://media.infra-m.ru/1915/1915905/cover/1915905.jpg", "Обложка")</f>
        <v>Обложка</v>
      </c>
      <c r="V30" s="16" t="str">
        <f>HYPERLINK("https://znanium.ru/catalog/product/1857843", "Ознакомиться")</f>
        <v>Ознакомиться</v>
      </c>
      <c r="W30" s="12" t="s">
        <v>213</v>
      </c>
      <c r="X30" s="10"/>
      <c r="Y30" s="10"/>
    </row>
    <row r="31" spans="1:25" s="8" customFormat="1" ht="42" customHeight="1" x14ac:dyDescent="0.2">
      <c r="A31" s="29">
        <v>0</v>
      </c>
      <c r="B31" s="10" t="s">
        <v>214</v>
      </c>
      <c r="C31" s="11">
        <v>2300</v>
      </c>
      <c r="D31" s="12" t="s">
        <v>215</v>
      </c>
      <c r="E31" s="12" t="s">
        <v>216</v>
      </c>
      <c r="F31" s="12" t="s">
        <v>217</v>
      </c>
      <c r="G31" s="10" t="s">
        <v>72</v>
      </c>
      <c r="H31" s="10" t="s">
        <v>35</v>
      </c>
      <c r="I31" s="12" t="s">
        <v>218</v>
      </c>
      <c r="J31" s="13">
        <v>1</v>
      </c>
      <c r="K31" s="13">
        <v>493</v>
      </c>
      <c r="L31" s="13">
        <v>2024</v>
      </c>
      <c r="M31" s="12" t="s">
        <v>219</v>
      </c>
      <c r="N31" s="12" t="s">
        <v>38</v>
      </c>
      <c r="O31" s="12" t="s">
        <v>39</v>
      </c>
      <c r="P31" s="10" t="s">
        <v>75</v>
      </c>
      <c r="Q31" s="12" t="s">
        <v>76</v>
      </c>
      <c r="R31" s="14" t="s">
        <v>220</v>
      </c>
      <c r="S31" s="15"/>
      <c r="T31" s="10"/>
      <c r="U31" s="16" t="str">
        <f>HYPERLINK("https://media.infra-m.ru/2132/2132538/cover/2132538.jpg", "Обложка")</f>
        <v>Обложка</v>
      </c>
      <c r="V31" s="16" t="str">
        <f>HYPERLINK("https://znanium.ru/catalog/product/2132538", "Ознакомиться")</f>
        <v>Ознакомиться</v>
      </c>
      <c r="W31" s="12" t="s">
        <v>221</v>
      </c>
      <c r="X31" s="10"/>
      <c r="Y31" s="10"/>
    </row>
    <row r="32" spans="1:25" s="8" customFormat="1" ht="51.95" customHeight="1" x14ac:dyDescent="0.2">
      <c r="A32" s="29">
        <v>0</v>
      </c>
      <c r="B32" s="10" t="s">
        <v>222</v>
      </c>
      <c r="C32" s="11">
        <v>2984</v>
      </c>
      <c r="D32" s="12" t="s">
        <v>223</v>
      </c>
      <c r="E32" s="12" t="s">
        <v>224</v>
      </c>
      <c r="F32" s="12" t="s">
        <v>225</v>
      </c>
      <c r="G32" s="10" t="s">
        <v>48</v>
      </c>
      <c r="H32" s="10" t="s">
        <v>35</v>
      </c>
      <c r="I32" s="12" t="s">
        <v>73</v>
      </c>
      <c r="J32" s="13">
        <v>1</v>
      </c>
      <c r="K32" s="13">
        <v>648</v>
      </c>
      <c r="L32" s="13">
        <v>2024</v>
      </c>
      <c r="M32" s="12" t="s">
        <v>226</v>
      </c>
      <c r="N32" s="12" t="s">
        <v>38</v>
      </c>
      <c r="O32" s="12" t="s">
        <v>39</v>
      </c>
      <c r="P32" s="10" t="s">
        <v>227</v>
      </c>
      <c r="Q32" s="12" t="s">
        <v>76</v>
      </c>
      <c r="R32" s="14" t="s">
        <v>228</v>
      </c>
      <c r="S32" s="15" t="s">
        <v>229</v>
      </c>
      <c r="T32" s="10"/>
      <c r="U32" s="16" t="str">
        <f>HYPERLINK("https://media.infra-m.ru/2093/2093941/cover/2093941.jpg", "Обложка")</f>
        <v>Обложка</v>
      </c>
      <c r="V32" s="16" t="str">
        <f>HYPERLINK("https://znanium.ru/catalog/product/1023725", "Ознакомиться")</f>
        <v>Ознакомиться</v>
      </c>
      <c r="W32" s="12" t="s">
        <v>114</v>
      </c>
      <c r="X32" s="10"/>
      <c r="Y32" s="10"/>
    </row>
    <row r="33" spans="1:25" s="8" customFormat="1" ht="51.95" customHeight="1" x14ac:dyDescent="0.2">
      <c r="A33" s="29">
        <v>0</v>
      </c>
      <c r="B33" s="10" t="s">
        <v>230</v>
      </c>
      <c r="C33" s="11">
        <v>2114</v>
      </c>
      <c r="D33" s="12" t="s">
        <v>231</v>
      </c>
      <c r="E33" s="12" t="s">
        <v>232</v>
      </c>
      <c r="F33" s="12" t="s">
        <v>233</v>
      </c>
      <c r="G33" s="10" t="s">
        <v>72</v>
      </c>
      <c r="H33" s="10" t="s">
        <v>35</v>
      </c>
      <c r="I33" s="12" t="s">
        <v>234</v>
      </c>
      <c r="J33" s="13">
        <v>1</v>
      </c>
      <c r="K33" s="13">
        <v>456</v>
      </c>
      <c r="L33" s="13">
        <v>2024</v>
      </c>
      <c r="M33" s="12" t="s">
        <v>235</v>
      </c>
      <c r="N33" s="12" t="s">
        <v>38</v>
      </c>
      <c r="O33" s="12" t="s">
        <v>39</v>
      </c>
      <c r="P33" s="10" t="s">
        <v>75</v>
      </c>
      <c r="Q33" s="12" t="s">
        <v>76</v>
      </c>
      <c r="R33" s="14" t="s">
        <v>236</v>
      </c>
      <c r="S33" s="15" t="s">
        <v>237</v>
      </c>
      <c r="T33" s="10"/>
      <c r="U33" s="16" t="str">
        <f>HYPERLINK("https://media.infra-m.ru/2122/2122488/cover/2122488.jpg", "Обложка")</f>
        <v>Обложка</v>
      </c>
      <c r="V33" s="16" t="str">
        <f>HYPERLINK("https://znanium.ru/catalog/product/2109025", "Ознакомиться")</f>
        <v>Ознакомиться</v>
      </c>
      <c r="W33" s="12" t="s">
        <v>107</v>
      </c>
      <c r="X33" s="10"/>
      <c r="Y33" s="10"/>
    </row>
    <row r="34" spans="1:25" s="8" customFormat="1" ht="51.95" customHeight="1" x14ac:dyDescent="0.2">
      <c r="A34" s="29">
        <v>0</v>
      </c>
      <c r="B34" s="10" t="s">
        <v>238</v>
      </c>
      <c r="C34" s="11">
        <v>1640</v>
      </c>
      <c r="D34" s="12" t="s">
        <v>239</v>
      </c>
      <c r="E34" s="12" t="s">
        <v>240</v>
      </c>
      <c r="F34" s="12" t="s">
        <v>233</v>
      </c>
      <c r="G34" s="10" t="s">
        <v>48</v>
      </c>
      <c r="H34" s="10" t="s">
        <v>241</v>
      </c>
      <c r="I34" s="12" t="s">
        <v>242</v>
      </c>
      <c r="J34" s="13">
        <v>1</v>
      </c>
      <c r="K34" s="13">
        <v>356</v>
      </c>
      <c r="L34" s="13">
        <v>2024</v>
      </c>
      <c r="M34" s="12" t="s">
        <v>243</v>
      </c>
      <c r="N34" s="12" t="s">
        <v>38</v>
      </c>
      <c r="O34" s="12" t="s">
        <v>39</v>
      </c>
      <c r="P34" s="10" t="s">
        <v>75</v>
      </c>
      <c r="Q34" s="12" t="s">
        <v>76</v>
      </c>
      <c r="R34" s="14" t="s">
        <v>212</v>
      </c>
      <c r="S34" s="15" t="s">
        <v>244</v>
      </c>
      <c r="T34" s="10"/>
      <c r="U34" s="16" t="str">
        <f>HYPERLINK("https://media.infra-m.ru/2063/2063297/cover/2063297.jpg", "Обложка")</f>
        <v>Обложка</v>
      </c>
      <c r="V34" s="16" t="str">
        <f>HYPERLINK("https://znanium.ru/catalog/product/2063297", "Ознакомиться")</f>
        <v>Ознакомиться</v>
      </c>
      <c r="W34" s="12" t="s">
        <v>107</v>
      </c>
      <c r="X34" s="10"/>
      <c r="Y34" s="10"/>
    </row>
    <row r="35" spans="1:25" s="3" customFormat="1" ht="51.95" customHeight="1" x14ac:dyDescent="0.2">
      <c r="A35" s="29">
        <v>0</v>
      </c>
      <c r="B35" s="10" t="s">
        <v>245</v>
      </c>
      <c r="C35" s="11">
        <v>2690</v>
      </c>
      <c r="D35" s="12" t="s">
        <v>246</v>
      </c>
      <c r="E35" s="12" t="s">
        <v>247</v>
      </c>
      <c r="F35" s="12" t="s">
        <v>248</v>
      </c>
      <c r="G35" s="10" t="s">
        <v>72</v>
      </c>
      <c r="H35" s="10" t="s">
        <v>35</v>
      </c>
      <c r="I35" s="12" t="s">
        <v>95</v>
      </c>
      <c r="J35" s="13">
        <v>1</v>
      </c>
      <c r="K35" s="13">
        <v>584</v>
      </c>
      <c r="L35" s="13">
        <v>2024</v>
      </c>
      <c r="M35" s="12" t="s">
        <v>249</v>
      </c>
      <c r="N35" s="12" t="s">
        <v>38</v>
      </c>
      <c r="O35" s="12" t="s">
        <v>39</v>
      </c>
      <c r="P35" s="10" t="s">
        <v>227</v>
      </c>
      <c r="Q35" s="12" t="s">
        <v>97</v>
      </c>
      <c r="R35" s="14" t="s">
        <v>220</v>
      </c>
      <c r="S35" s="15" t="s">
        <v>250</v>
      </c>
      <c r="T35" s="10" t="s">
        <v>160</v>
      </c>
      <c r="U35" s="16" t="str">
        <f>HYPERLINK("https://media.infra-m.ru/2038/2038246/cover/2038246.jpg", "Обложка")</f>
        <v>Обложка</v>
      </c>
      <c r="V35" s="16" t="str">
        <f>HYPERLINK("https://znanium.ru/catalog/product/2038246", "Ознакомиться")</f>
        <v>Ознакомиться</v>
      </c>
      <c r="W35" s="12" t="s">
        <v>251</v>
      </c>
      <c r="X35" s="10"/>
      <c r="Y35" s="10"/>
    </row>
    <row r="36" spans="1:25" s="3" customFormat="1" ht="42" customHeight="1" x14ac:dyDescent="0.2">
      <c r="A36" s="29">
        <v>0</v>
      </c>
      <c r="B36" s="10" t="s">
        <v>252</v>
      </c>
      <c r="C36" s="11">
        <v>2304</v>
      </c>
      <c r="D36" s="12" t="s">
        <v>253</v>
      </c>
      <c r="E36" s="12" t="s">
        <v>254</v>
      </c>
      <c r="F36" s="12" t="s">
        <v>255</v>
      </c>
      <c r="G36" s="10" t="s">
        <v>48</v>
      </c>
      <c r="H36" s="10" t="s">
        <v>256</v>
      </c>
      <c r="I36" s="12"/>
      <c r="J36" s="13">
        <v>1</v>
      </c>
      <c r="K36" s="13">
        <v>512</v>
      </c>
      <c r="L36" s="13">
        <v>2023</v>
      </c>
      <c r="M36" s="12" t="s">
        <v>257</v>
      </c>
      <c r="N36" s="12" t="s">
        <v>38</v>
      </c>
      <c r="O36" s="12" t="s">
        <v>39</v>
      </c>
      <c r="P36" s="10" t="s">
        <v>227</v>
      </c>
      <c r="Q36" s="12" t="s">
        <v>76</v>
      </c>
      <c r="R36" s="14" t="s">
        <v>258</v>
      </c>
      <c r="S36" s="15"/>
      <c r="T36" s="10"/>
      <c r="U36" s="16" t="str">
        <f>HYPERLINK("https://media.infra-m.ru/2114/2114818/cover/2114818.jpg", "Обложка")</f>
        <v>Обложка</v>
      </c>
      <c r="V36" s="16" t="str">
        <f>HYPERLINK("https://znanium.ru/catalog/product/2114313", "Ознакомиться")</f>
        <v>Ознакомиться</v>
      </c>
      <c r="W36" s="12" t="s">
        <v>251</v>
      </c>
      <c r="X36" s="10"/>
      <c r="Y36" s="10"/>
    </row>
    <row r="37" spans="1:25" s="3" customFormat="1" ht="51.95" customHeight="1" x14ac:dyDescent="0.2">
      <c r="A37" s="29">
        <v>0</v>
      </c>
      <c r="B37" s="10" t="s">
        <v>259</v>
      </c>
      <c r="C37" s="11">
        <v>1360</v>
      </c>
      <c r="D37" s="12" t="s">
        <v>260</v>
      </c>
      <c r="E37" s="12" t="s">
        <v>261</v>
      </c>
      <c r="F37" s="12" t="s">
        <v>262</v>
      </c>
      <c r="G37" s="10" t="s">
        <v>48</v>
      </c>
      <c r="H37" s="10" t="s">
        <v>241</v>
      </c>
      <c r="I37" s="12"/>
      <c r="J37" s="13">
        <v>1</v>
      </c>
      <c r="K37" s="13">
        <v>296</v>
      </c>
      <c r="L37" s="13">
        <v>2024</v>
      </c>
      <c r="M37" s="12" t="s">
        <v>263</v>
      </c>
      <c r="N37" s="12" t="s">
        <v>38</v>
      </c>
      <c r="O37" s="12" t="s">
        <v>39</v>
      </c>
      <c r="P37" s="10" t="s">
        <v>264</v>
      </c>
      <c r="Q37" s="12" t="s">
        <v>76</v>
      </c>
      <c r="R37" s="14" t="s">
        <v>220</v>
      </c>
      <c r="S37" s="15" t="s">
        <v>265</v>
      </c>
      <c r="T37" s="10"/>
      <c r="U37" s="16" t="str">
        <f>HYPERLINK("https://media.infra-m.ru/2039/2039992/cover/2039992.jpg", "Обложка")</f>
        <v>Обложка</v>
      </c>
      <c r="V37" s="16" t="str">
        <f>HYPERLINK("https://znanium.ru/catalog/product/2039992", "Ознакомиться")</f>
        <v>Ознакомиться</v>
      </c>
      <c r="W37" s="12" t="s">
        <v>153</v>
      </c>
      <c r="X37" s="10"/>
      <c r="Y37" s="10"/>
    </row>
    <row r="38" spans="1:25" s="3" customFormat="1" ht="51.95" customHeight="1" x14ac:dyDescent="0.2">
      <c r="A38" s="29">
        <v>0</v>
      </c>
      <c r="B38" s="10" t="s">
        <v>266</v>
      </c>
      <c r="C38" s="11">
        <v>1180</v>
      </c>
      <c r="D38" s="12" t="s">
        <v>267</v>
      </c>
      <c r="E38" s="12" t="s">
        <v>268</v>
      </c>
      <c r="F38" s="12" t="s">
        <v>269</v>
      </c>
      <c r="G38" s="10" t="s">
        <v>48</v>
      </c>
      <c r="H38" s="10" t="s">
        <v>188</v>
      </c>
      <c r="I38" s="12" t="s">
        <v>95</v>
      </c>
      <c r="J38" s="13">
        <v>1</v>
      </c>
      <c r="K38" s="13">
        <v>320</v>
      </c>
      <c r="L38" s="13">
        <v>2021</v>
      </c>
      <c r="M38" s="12" t="s">
        <v>270</v>
      </c>
      <c r="N38" s="12" t="s">
        <v>38</v>
      </c>
      <c r="O38" s="12" t="s">
        <v>39</v>
      </c>
      <c r="P38" s="10" t="s">
        <v>75</v>
      </c>
      <c r="Q38" s="12" t="s">
        <v>76</v>
      </c>
      <c r="R38" s="14" t="s">
        <v>271</v>
      </c>
      <c r="S38" s="15" t="s">
        <v>272</v>
      </c>
      <c r="T38" s="10"/>
      <c r="U38" s="16" t="str">
        <f>HYPERLINK("https://media.infra-m.ru/1669/1669118/cover/1669118.jpg", "Обложка")</f>
        <v>Обложка</v>
      </c>
      <c r="V38" s="16" t="str">
        <f>HYPERLINK("https://znanium.ru/catalog/product/1669118", "Ознакомиться")</f>
        <v>Ознакомиться</v>
      </c>
      <c r="W38" s="12" t="s">
        <v>273</v>
      </c>
      <c r="X38" s="10"/>
      <c r="Y38" s="10"/>
    </row>
    <row r="39" spans="1:25" s="3" customFormat="1" ht="51.95" customHeight="1" x14ac:dyDescent="0.2">
      <c r="A39" s="29">
        <v>0</v>
      </c>
      <c r="B39" s="10" t="s">
        <v>274</v>
      </c>
      <c r="C39" s="11">
        <v>1454</v>
      </c>
      <c r="D39" s="12" t="s">
        <v>275</v>
      </c>
      <c r="E39" s="12" t="s">
        <v>268</v>
      </c>
      <c r="F39" s="12" t="s">
        <v>276</v>
      </c>
      <c r="G39" s="10" t="s">
        <v>72</v>
      </c>
      <c r="H39" s="10" t="s">
        <v>188</v>
      </c>
      <c r="I39" s="12" t="s">
        <v>277</v>
      </c>
      <c r="J39" s="13">
        <v>1</v>
      </c>
      <c r="K39" s="13">
        <v>320</v>
      </c>
      <c r="L39" s="13">
        <v>2023</v>
      </c>
      <c r="M39" s="12" t="s">
        <v>278</v>
      </c>
      <c r="N39" s="12" t="s">
        <v>38</v>
      </c>
      <c r="O39" s="12" t="s">
        <v>39</v>
      </c>
      <c r="P39" s="10" t="s">
        <v>75</v>
      </c>
      <c r="Q39" s="12" t="s">
        <v>279</v>
      </c>
      <c r="R39" s="14" t="s">
        <v>280</v>
      </c>
      <c r="S39" s="15" t="s">
        <v>281</v>
      </c>
      <c r="T39" s="10"/>
      <c r="U39" s="16" t="str">
        <f>HYPERLINK("https://media.infra-m.ru/2021/2021422/cover/2021422.jpg", "Обложка")</f>
        <v>Обложка</v>
      </c>
      <c r="V39" s="16" t="str">
        <f>HYPERLINK("https://znanium.ru/catalog/product/961441", "Ознакомиться")</f>
        <v>Ознакомиться</v>
      </c>
      <c r="W39" s="12" t="s">
        <v>273</v>
      </c>
      <c r="X39" s="10"/>
      <c r="Y39" s="10"/>
    </row>
    <row r="40" spans="1:25" s="3" customFormat="1" ht="51.95" customHeight="1" x14ac:dyDescent="0.2">
      <c r="A40" s="29">
        <v>0</v>
      </c>
      <c r="B40" s="10" t="s">
        <v>282</v>
      </c>
      <c r="C40" s="17">
        <v>790</v>
      </c>
      <c r="D40" s="12" t="s">
        <v>283</v>
      </c>
      <c r="E40" s="12" t="s">
        <v>284</v>
      </c>
      <c r="F40" s="12" t="s">
        <v>285</v>
      </c>
      <c r="G40" s="10" t="s">
        <v>48</v>
      </c>
      <c r="H40" s="10" t="s">
        <v>35</v>
      </c>
      <c r="I40" s="12" t="s">
        <v>125</v>
      </c>
      <c r="J40" s="13">
        <v>1</v>
      </c>
      <c r="K40" s="13">
        <v>169</v>
      </c>
      <c r="L40" s="13">
        <v>2024</v>
      </c>
      <c r="M40" s="12" t="s">
        <v>286</v>
      </c>
      <c r="N40" s="12" t="s">
        <v>38</v>
      </c>
      <c r="O40" s="12" t="s">
        <v>39</v>
      </c>
      <c r="P40" s="10" t="s">
        <v>75</v>
      </c>
      <c r="Q40" s="12" t="s">
        <v>127</v>
      </c>
      <c r="R40" s="14" t="s">
        <v>128</v>
      </c>
      <c r="S40" s="15"/>
      <c r="T40" s="10" t="s">
        <v>160</v>
      </c>
      <c r="U40" s="16" t="str">
        <f>HYPERLINK("https://media.infra-m.ru/2107/2107404/cover/2107404.jpg", "Обложка")</f>
        <v>Обложка</v>
      </c>
      <c r="V40" s="16" t="str">
        <f>HYPERLINK("https://znanium.ru/catalog/product/2107404", "Ознакомиться")</f>
        <v>Ознакомиться</v>
      </c>
      <c r="W40" s="12" t="s">
        <v>287</v>
      </c>
      <c r="X40" s="10"/>
      <c r="Y40" s="10"/>
    </row>
    <row r="41" spans="1:25" s="3" customFormat="1" ht="42" customHeight="1" x14ac:dyDescent="0.2">
      <c r="A41" s="29">
        <v>0</v>
      </c>
      <c r="B41" s="10" t="s">
        <v>288</v>
      </c>
      <c r="C41" s="11">
        <v>1794.9</v>
      </c>
      <c r="D41" s="12" t="s">
        <v>289</v>
      </c>
      <c r="E41" s="12" t="s">
        <v>290</v>
      </c>
      <c r="F41" s="12" t="s">
        <v>291</v>
      </c>
      <c r="G41" s="10" t="s">
        <v>72</v>
      </c>
      <c r="H41" s="10" t="s">
        <v>292</v>
      </c>
      <c r="I41" s="12"/>
      <c r="J41" s="13">
        <v>1</v>
      </c>
      <c r="K41" s="13">
        <v>720</v>
      </c>
      <c r="L41" s="13">
        <v>2022</v>
      </c>
      <c r="M41" s="12" t="s">
        <v>293</v>
      </c>
      <c r="N41" s="12" t="s">
        <v>38</v>
      </c>
      <c r="O41" s="12" t="s">
        <v>39</v>
      </c>
      <c r="P41" s="10" t="s">
        <v>75</v>
      </c>
      <c r="Q41" s="12" t="s">
        <v>76</v>
      </c>
      <c r="R41" s="14" t="s">
        <v>212</v>
      </c>
      <c r="S41" s="15"/>
      <c r="T41" s="10"/>
      <c r="U41" s="16" t="str">
        <f>HYPERLINK("https://media.infra-m.ru/1860/1860904/cover/1860904.jpg", "Обложка")</f>
        <v>Обложка</v>
      </c>
      <c r="V41" s="16" t="str">
        <f>HYPERLINK("https://znanium.ru/catalog/product/1860904", "Ознакомиться")</f>
        <v>Ознакомиться</v>
      </c>
      <c r="W41" s="12" t="s">
        <v>251</v>
      </c>
      <c r="X41" s="10"/>
      <c r="Y41" s="10"/>
    </row>
    <row r="42" spans="1:25" s="3" customFormat="1" ht="42" customHeight="1" x14ac:dyDescent="0.2">
      <c r="A42" s="29">
        <v>0</v>
      </c>
      <c r="B42" s="10" t="s">
        <v>294</v>
      </c>
      <c r="C42" s="11">
        <v>1400</v>
      </c>
      <c r="D42" s="12" t="s">
        <v>295</v>
      </c>
      <c r="E42" s="12" t="s">
        <v>296</v>
      </c>
      <c r="F42" s="12" t="s">
        <v>255</v>
      </c>
      <c r="G42" s="10" t="s">
        <v>48</v>
      </c>
      <c r="H42" s="10" t="s">
        <v>256</v>
      </c>
      <c r="I42" s="12"/>
      <c r="J42" s="13">
        <v>1</v>
      </c>
      <c r="K42" s="13">
        <v>304</v>
      </c>
      <c r="L42" s="13">
        <v>2024</v>
      </c>
      <c r="M42" s="12" t="s">
        <v>297</v>
      </c>
      <c r="N42" s="12" t="s">
        <v>38</v>
      </c>
      <c r="O42" s="12" t="s">
        <v>39</v>
      </c>
      <c r="P42" s="10" t="s">
        <v>227</v>
      </c>
      <c r="Q42" s="12" t="s">
        <v>76</v>
      </c>
      <c r="R42" s="14" t="s">
        <v>212</v>
      </c>
      <c r="S42" s="15"/>
      <c r="T42" s="10"/>
      <c r="U42" s="16" t="str">
        <f>HYPERLINK("https://media.infra-m.ru/2114/2114315/cover/2114315.jpg", "Обложка")</f>
        <v>Обложка</v>
      </c>
      <c r="V42" s="16" t="str">
        <f>HYPERLINK("https://znanium.ru/catalog/product/1904502", "Ознакомиться")</f>
        <v>Ознакомиться</v>
      </c>
      <c r="W42" s="12" t="s">
        <v>251</v>
      </c>
      <c r="X42" s="10"/>
      <c r="Y42" s="10"/>
    </row>
    <row r="43" spans="1:25" s="3" customFormat="1" ht="42" customHeight="1" x14ac:dyDescent="0.2">
      <c r="A43" s="29">
        <v>0</v>
      </c>
      <c r="B43" s="10" t="s">
        <v>298</v>
      </c>
      <c r="C43" s="17">
        <v>794.9</v>
      </c>
      <c r="D43" s="12" t="s">
        <v>299</v>
      </c>
      <c r="E43" s="12" t="s">
        <v>300</v>
      </c>
      <c r="F43" s="12" t="s">
        <v>301</v>
      </c>
      <c r="G43" s="10" t="s">
        <v>72</v>
      </c>
      <c r="H43" s="10" t="s">
        <v>35</v>
      </c>
      <c r="I43" s="12"/>
      <c r="J43" s="13">
        <v>1</v>
      </c>
      <c r="K43" s="13">
        <v>269</v>
      </c>
      <c r="L43" s="13">
        <v>2019</v>
      </c>
      <c r="M43" s="12" t="s">
        <v>302</v>
      </c>
      <c r="N43" s="12" t="s">
        <v>38</v>
      </c>
      <c r="O43" s="12" t="s">
        <v>39</v>
      </c>
      <c r="P43" s="10" t="s">
        <v>75</v>
      </c>
      <c r="Q43" s="12" t="s">
        <v>76</v>
      </c>
      <c r="R43" s="14" t="s">
        <v>190</v>
      </c>
      <c r="S43" s="15"/>
      <c r="T43" s="10" t="s">
        <v>160</v>
      </c>
      <c r="U43" s="16" t="str">
        <f>HYPERLINK("https://media.infra-m.ru/1008/1008023/cover/1008023.jpg", "Обложка")</f>
        <v>Обложка</v>
      </c>
      <c r="V43" s="16" t="str">
        <f>HYPERLINK("https://znanium.ru/catalog/product/1008023", "Ознакомиться")</f>
        <v>Ознакомиться</v>
      </c>
      <c r="W43" s="12" t="s">
        <v>303</v>
      </c>
      <c r="X43" s="10"/>
      <c r="Y43" s="10"/>
    </row>
    <row r="44" spans="1:25" s="3" customFormat="1" ht="33" customHeight="1" x14ac:dyDescent="0.2">
      <c r="A44" s="29">
        <v>0</v>
      </c>
      <c r="B44" s="10" t="s">
        <v>304</v>
      </c>
      <c r="C44" s="17">
        <v>726</v>
      </c>
      <c r="D44" s="12" t="s">
        <v>305</v>
      </c>
      <c r="E44" s="12" t="s">
        <v>306</v>
      </c>
      <c r="F44" s="12" t="s">
        <v>307</v>
      </c>
      <c r="G44" s="10" t="s">
        <v>308</v>
      </c>
      <c r="H44" s="10" t="s">
        <v>309</v>
      </c>
      <c r="I44" s="12" t="s">
        <v>310</v>
      </c>
      <c r="J44" s="13">
        <v>6</v>
      </c>
      <c r="K44" s="13">
        <v>832</v>
      </c>
      <c r="L44" s="13">
        <v>2015</v>
      </c>
      <c r="M44" s="12" t="s">
        <v>311</v>
      </c>
      <c r="N44" s="12" t="s">
        <v>38</v>
      </c>
      <c r="O44" s="12" t="s">
        <v>39</v>
      </c>
      <c r="P44" s="10" t="s">
        <v>312</v>
      </c>
      <c r="Q44" s="12" t="s">
        <v>41</v>
      </c>
      <c r="R44" s="14"/>
      <c r="S44" s="15"/>
      <c r="T44" s="10"/>
      <c r="U44" s="18"/>
      <c r="V44" s="18"/>
      <c r="W44" s="12" t="s">
        <v>313</v>
      </c>
      <c r="X44" s="10"/>
      <c r="Y44" s="10"/>
    </row>
    <row r="45" spans="1:25" s="3" customFormat="1" ht="42" customHeight="1" x14ac:dyDescent="0.2">
      <c r="A45" s="29">
        <v>0</v>
      </c>
      <c r="B45" s="10" t="s">
        <v>314</v>
      </c>
      <c r="C45" s="11">
        <v>1240</v>
      </c>
      <c r="D45" s="12" t="s">
        <v>315</v>
      </c>
      <c r="E45" s="12" t="s">
        <v>316</v>
      </c>
      <c r="F45" s="12" t="s">
        <v>317</v>
      </c>
      <c r="G45" s="10" t="s">
        <v>48</v>
      </c>
      <c r="H45" s="10" t="s">
        <v>64</v>
      </c>
      <c r="I45" s="12" t="s">
        <v>95</v>
      </c>
      <c r="J45" s="13">
        <v>1</v>
      </c>
      <c r="K45" s="13">
        <v>276</v>
      </c>
      <c r="L45" s="13">
        <v>2023</v>
      </c>
      <c r="M45" s="12" t="s">
        <v>318</v>
      </c>
      <c r="N45" s="12" t="s">
        <v>38</v>
      </c>
      <c r="O45" s="12" t="s">
        <v>39</v>
      </c>
      <c r="P45" s="10" t="s">
        <v>227</v>
      </c>
      <c r="Q45" s="12" t="s">
        <v>76</v>
      </c>
      <c r="R45" s="14" t="s">
        <v>319</v>
      </c>
      <c r="S45" s="15"/>
      <c r="T45" s="10"/>
      <c r="U45" s="16" t="str">
        <f>HYPERLINK("https://media.infra-m.ru/1919/1919364/cover/1919364.jpg", "Обложка")</f>
        <v>Обложка</v>
      </c>
      <c r="V45" s="16" t="str">
        <f>HYPERLINK("https://znanium.ru/catalog/product/1919364", "Ознакомиться")</f>
        <v>Ознакомиться</v>
      </c>
      <c r="W45" s="12" t="s">
        <v>320</v>
      </c>
      <c r="X45" s="10"/>
      <c r="Y45" s="10"/>
    </row>
    <row r="46" spans="1:25" s="3" customFormat="1" ht="42" customHeight="1" x14ac:dyDescent="0.2">
      <c r="A46" s="29">
        <v>0</v>
      </c>
      <c r="B46" s="10" t="s">
        <v>321</v>
      </c>
      <c r="C46" s="11">
        <v>1264</v>
      </c>
      <c r="D46" s="12" t="s">
        <v>322</v>
      </c>
      <c r="E46" s="12" t="s">
        <v>323</v>
      </c>
      <c r="F46" s="12" t="s">
        <v>317</v>
      </c>
      <c r="G46" s="10" t="s">
        <v>48</v>
      </c>
      <c r="H46" s="10" t="s">
        <v>64</v>
      </c>
      <c r="I46" s="12" t="s">
        <v>202</v>
      </c>
      <c r="J46" s="13">
        <v>1</v>
      </c>
      <c r="K46" s="13">
        <v>276</v>
      </c>
      <c r="L46" s="13">
        <v>2023</v>
      </c>
      <c r="M46" s="12" t="s">
        <v>324</v>
      </c>
      <c r="N46" s="12" t="s">
        <v>38</v>
      </c>
      <c r="O46" s="12" t="s">
        <v>39</v>
      </c>
      <c r="P46" s="10" t="s">
        <v>227</v>
      </c>
      <c r="Q46" s="12" t="s">
        <v>279</v>
      </c>
      <c r="R46" s="14" t="s">
        <v>325</v>
      </c>
      <c r="S46" s="15"/>
      <c r="T46" s="10"/>
      <c r="U46" s="16" t="str">
        <f>HYPERLINK("https://media.infra-m.ru/1794/1794452/cover/1794452.jpg", "Обложка")</f>
        <v>Обложка</v>
      </c>
      <c r="V46" s="16" t="str">
        <f>HYPERLINK("https://znanium.ru/catalog/product/1247109", "Ознакомиться")</f>
        <v>Ознакомиться</v>
      </c>
      <c r="W46" s="12" t="s">
        <v>320</v>
      </c>
      <c r="X46" s="10"/>
      <c r="Y46" s="10"/>
    </row>
    <row r="47" spans="1:25" s="3" customFormat="1" ht="51.95" customHeight="1" x14ac:dyDescent="0.2">
      <c r="A47" s="29">
        <v>0</v>
      </c>
      <c r="B47" s="10" t="s">
        <v>326</v>
      </c>
      <c r="C47" s="11">
        <v>2530</v>
      </c>
      <c r="D47" s="12" t="s">
        <v>327</v>
      </c>
      <c r="E47" s="12" t="s">
        <v>328</v>
      </c>
      <c r="F47" s="12" t="s">
        <v>329</v>
      </c>
      <c r="G47" s="10" t="s">
        <v>72</v>
      </c>
      <c r="H47" s="10" t="s">
        <v>35</v>
      </c>
      <c r="I47" s="12" t="s">
        <v>277</v>
      </c>
      <c r="J47" s="13">
        <v>1</v>
      </c>
      <c r="K47" s="13">
        <v>550</v>
      </c>
      <c r="L47" s="13">
        <v>2024</v>
      </c>
      <c r="M47" s="12" t="s">
        <v>330</v>
      </c>
      <c r="N47" s="12" t="s">
        <v>38</v>
      </c>
      <c r="O47" s="12" t="s">
        <v>39</v>
      </c>
      <c r="P47" s="10" t="s">
        <v>75</v>
      </c>
      <c r="Q47" s="12" t="s">
        <v>279</v>
      </c>
      <c r="R47" s="14" t="s">
        <v>331</v>
      </c>
      <c r="S47" s="15" t="s">
        <v>332</v>
      </c>
      <c r="T47" s="10"/>
      <c r="U47" s="16" t="str">
        <f>HYPERLINK("https://media.infra-m.ru/2104/2104821/cover/2104821.jpg", "Обложка")</f>
        <v>Обложка</v>
      </c>
      <c r="V47" s="16" t="str">
        <f>HYPERLINK("https://znanium.ru/catalog/product/2104821", "Ознакомиться")</f>
        <v>Ознакомиться</v>
      </c>
      <c r="W47" s="12" t="s">
        <v>333</v>
      </c>
      <c r="X47" s="10"/>
      <c r="Y47" s="10" t="s">
        <v>29</v>
      </c>
    </row>
    <row r="48" spans="1:25" s="3" customFormat="1" ht="51.95" customHeight="1" x14ac:dyDescent="0.2">
      <c r="A48" s="29">
        <v>0</v>
      </c>
      <c r="B48" s="10" t="s">
        <v>334</v>
      </c>
      <c r="C48" s="11">
        <v>2900</v>
      </c>
      <c r="D48" s="12" t="s">
        <v>335</v>
      </c>
      <c r="E48" s="12" t="s">
        <v>323</v>
      </c>
      <c r="F48" s="12" t="s">
        <v>336</v>
      </c>
      <c r="G48" s="10" t="s">
        <v>72</v>
      </c>
      <c r="H48" s="10" t="s">
        <v>35</v>
      </c>
      <c r="I48" s="12" t="s">
        <v>277</v>
      </c>
      <c r="J48" s="13">
        <v>1</v>
      </c>
      <c r="K48" s="13">
        <v>649</v>
      </c>
      <c r="L48" s="13">
        <v>2024</v>
      </c>
      <c r="M48" s="12" t="s">
        <v>337</v>
      </c>
      <c r="N48" s="12" t="s">
        <v>38</v>
      </c>
      <c r="O48" s="12" t="s">
        <v>39</v>
      </c>
      <c r="P48" s="10" t="s">
        <v>75</v>
      </c>
      <c r="Q48" s="12" t="s">
        <v>279</v>
      </c>
      <c r="R48" s="14" t="s">
        <v>338</v>
      </c>
      <c r="S48" s="15" t="s">
        <v>339</v>
      </c>
      <c r="T48" s="10"/>
      <c r="U48" s="16" t="str">
        <f>HYPERLINK("https://media.infra-m.ru/2102/2102651/cover/2102651.jpg", "Обложка")</f>
        <v>Обложка</v>
      </c>
      <c r="V48" s="16" t="str">
        <f>HYPERLINK("https://znanium.ru/catalog/product/2102651", "Ознакомиться")</f>
        <v>Ознакомиться</v>
      </c>
      <c r="W48" s="12" t="s">
        <v>340</v>
      </c>
      <c r="X48" s="10"/>
      <c r="Y48" s="10"/>
    </row>
    <row r="49" spans="1:25" s="3" customFormat="1" ht="51.95" customHeight="1" x14ac:dyDescent="0.2">
      <c r="A49" s="29">
        <v>0</v>
      </c>
      <c r="B49" s="10" t="s">
        <v>341</v>
      </c>
      <c r="C49" s="11">
        <v>1790</v>
      </c>
      <c r="D49" s="12" t="s">
        <v>342</v>
      </c>
      <c r="E49" s="12" t="s">
        <v>323</v>
      </c>
      <c r="F49" s="12" t="s">
        <v>343</v>
      </c>
      <c r="G49" s="10" t="s">
        <v>48</v>
      </c>
      <c r="H49" s="10" t="s">
        <v>35</v>
      </c>
      <c r="I49" s="12" t="s">
        <v>277</v>
      </c>
      <c r="J49" s="13">
        <v>1</v>
      </c>
      <c r="K49" s="13">
        <v>528</v>
      </c>
      <c r="L49" s="13">
        <v>2020</v>
      </c>
      <c r="M49" s="12" t="s">
        <v>344</v>
      </c>
      <c r="N49" s="12" t="s">
        <v>38</v>
      </c>
      <c r="O49" s="12" t="s">
        <v>39</v>
      </c>
      <c r="P49" s="10" t="s">
        <v>75</v>
      </c>
      <c r="Q49" s="12" t="s">
        <v>279</v>
      </c>
      <c r="R49" s="14" t="s">
        <v>331</v>
      </c>
      <c r="S49" s="15" t="s">
        <v>345</v>
      </c>
      <c r="T49" s="10"/>
      <c r="U49" s="16" t="str">
        <f>HYPERLINK("https://media.infra-m.ru/1060/1060624/cover/1060624.jpg", "Обложка")</f>
        <v>Обложка</v>
      </c>
      <c r="V49" s="16" t="str">
        <f>HYPERLINK("https://znanium.ru/catalog/product/2104821", "Ознакомиться")</f>
        <v>Ознакомиться</v>
      </c>
      <c r="W49" s="12" t="s">
        <v>346</v>
      </c>
      <c r="X49" s="10"/>
      <c r="Y49" s="10" t="s">
        <v>29</v>
      </c>
    </row>
    <row r="50" spans="1:25" s="3" customFormat="1" ht="42" customHeight="1" x14ac:dyDescent="0.2">
      <c r="A50" s="29">
        <v>0</v>
      </c>
      <c r="B50" s="10" t="s">
        <v>347</v>
      </c>
      <c r="C50" s="11">
        <v>1124</v>
      </c>
      <c r="D50" s="12" t="s">
        <v>348</v>
      </c>
      <c r="E50" s="12" t="s">
        <v>323</v>
      </c>
      <c r="F50" s="12" t="s">
        <v>349</v>
      </c>
      <c r="G50" s="10" t="s">
        <v>72</v>
      </c>
      <c r="H50" s="10" t="s">
        <v>64</v>
      </c>
      <c r="I50" s="12" t="s">
        <v>202</v>
      </c>
      <c r="J50" s="13">
        <v>1</v>
      </c>
      <c r="K50" s="13">
        <v>248</v>
      </c>
      <c r="L50" s="13">
        <v>2023</v>
      </c>
      <c r="M50" s="12" t="s">
        <v>350</v>
      </c>
      <c r="N50" s="12" t="s">
        <v>38</v>
      </c>
      <c r="O50" s="12" t="s">
        <v>39</v>
      </c>
      <c r="P50" s="10" t="s">
        <v>75</v>
      </c>
      <c r="Q50" s="12" t="s">
        <v>76</v>
      </c>
      <c r="R50" s="14" t="s">
        <v>220</v>
      </c>
      <c r="S50" s="15"/>
      <c r="T50" s="10"/>
      <c r="U50" s="16" t="str">
        <f>HYPERLINK("https://media.infra-m.ru/2000/2000790/cover/2000790.jpg", "Обложка")</f>
        <v>Обложка</v>
      </c>
      <c r="V50" s="16" t="str">
        <f>HYPERLINK("https://znanium.ru/catalog/product/1082915", "Ознакомиться")</f>
        <v>Ознакомиться</v>
      </c>
      <c r="W50" s="12"/>
      <c r="X50" s="10"/>
      <c r="Y50" s="10"/>
    </row>
    <row r="51" spans="1:25" s="3" customFormat="1" ht="51.95" customHeight="1" x14ac:dyDescent="0.2">
      <c r="A51" s="29">
        <v>0</v>
      </c>
      <c r="B51" s="10" t="s">
        <v>351</v>
      </c>
      <c r="C51" s="11">
        <v>1290</v>
      </c>
      <c r="D51" s="12" t="s">
        <v>352</v>
      </c>
      <c r="E51" s="12" t="s">
        <v>353</v>
      </c>
      <c r="F51" s="12" t="s">
        <v>354</v>
      </c>
      <c r="G51" s="10" t="s">
        <v>48</v>
      </c>
      <c r="H51" s="10" t="s">
        <v>35</v>
      </c>
      <c r="I51" s="12" t="s">
        <v>95</v>
      </c>
      <c r="J51" s="13">
        <v>1</v>
      </c>
      <c r="K51" s="13">
        <v>287</v>
      </c>
      <c r="L51" s="13">
        <v>2023</v>
      </c>
      <c r="M51" s="12" t="s">
        <v>355</v>
      </c>
      <c r="N51" s="12" t="s">
        <v>38</v>
      </c>
      <c r="O51" s="12" t="s">
        <v>39</v>
      </c>
      <c r="P51" s="10" t="s">
        <v>75</v>
      </c>
      <c r="Q51" s="12" t="s">
        <v>97</v>
      </c>
      <c r="R51" s="14" t="s">
        <v>356</v>
      </c>
      <c r="S51" s="15" t="s">
        <v>357</v>
      </c>
      <c r="T51" s="10"/>
      <c r="U51" s="16" t="str">
        <f>HYPERLINK("https://media.infra-m.ru/1917/1917711/cover/1917711.jpg", "Обложка")</f>
        <v>Обложка</v>
      </c>
      <c r="V51" s="16" t="str">
        <f>HYPERLINK("https://znanium.ru/catalog/product/1917711", "Ознакомиться")</f>
        <v>Ознакомиться</v>
      </c>
      <c r="W51" s="12" t="s">
        <v>358</v>
      </c>
      <c r="X51" s="10"/>
      <c r="Y51" s="10"/>
    </row>
    <row r="52" spans="1:25" s="8" customFormat="1" ht="42" customHeight="1" x14ac:dyDescent="0.2">
      <c r="A52" s="29">
        <v>0</v>
      </c>
      <c r="B52" s="10" t="s">
        <v>359</v>
      </c>
      <c r="C52" s="11">
        <v>1170</v>
      </c>
      <c r="D52" s="12" t="s">
        <v>360</v>
      </c>
      <c r="E52" s="12" t="s">
        <v>361</v>
      </c>
      <c r="F52" s="12" t="s">
        <v>362</v>
      </c>
      <c r="G52" s="10" t="s">
        <v>48</v>
      </c>
      <c r="H52" s="10" t="s">
        <v>35</v>
      </c>
      <c r="I52" s="12" t="s">
        <v>36</v>
      </c>
      <c r="J52" s="13">
        <v>1</v>
      </c>
      <c r="K52" s="13">
        <v>297</v>
      </c>
      <c r="L52" s="13">
        <v>2022</v>
      </c>
      <c r="M52" s="12" t="s">
        <v>363</v>
      </c>
      <c r="N52" s="12" t="s">
        <v>38</v>
      </c>
      <c r="O52" s="12" t="s">
        <v>39</v>
      </c>
      <c r="P52" s="10" t="s">
        <v>40</v>
      </c>
      <c r="Q52" s="12" t="s">
        <v>41</v>
      </c>
      <c r="R52" s="14" t="s">
        <v>364</v>
      </c>
      <c r="S52" s="15"/>
      <c r="T52" s="10"/>
      <c r="U52" s="16" t="str">
        <f>HYPERLINK("https://media.infra-m.ru/1858/1858989/cover/1858989.jpg", "Обложка")</f>
        <v>Обложка</v>
      </c>
      <c r="V52" s="16" t="str">
        <f>HYPERLINK("https://znanium.ru/catalog/product/1318777", "Ознакомиться")</f>
        <v>Ознакомиться</v>
      </c>
      <c r="W52" s="12" t="s">
        <v>365</v>
      </c>
      <c r="X52" s="10"/>
      <c r="Y52" s="10"/>
    </row>
    <row r="53" spans="1:25" s="3" customFormat="1" ht="51.95" customHeight="1" x14ac:dyDescent="0.2">
      <c r="A53" s="29">
        <v>0</v>
      </c>
      <c r="B53" s="10" t="s">
        <v>366</v>
      </c>
      <c r="C53" s="11">
        <v>1174</v>
      </c>
      <c r="D53" s="12" t="s">
        <v>367</v>
      </c>
      <c r="E53" s="12" t="s">
        <v>368</v>
      </c>
      <c r="F53" s="12" t="s">
        <v>369</v>
      </c>
      <c r="G53" s="10" t="s">
        <v>48</v>
      </c>
      <c r="H53" s="10" t="s">
        <v>35</v>
      </c>
      <c r="I53" s="12" t="s">
        <v>73</v>
      </c>
      <c r="J53" s="13">
        <v>1</v>
      </c>
      <c r="K53" s="13">
        <v>255</v>
      </c>
      <c r="L53" s="13">
        <v>2024</v>
      </c>
      <c r="M53" s="12" t="s">
        <v>370</v>
      </c>
      <c r="N53" s="12" t="s">
        <v>38</v>
      </c>
      <c r="O53" s="12" t="s">
        <v>39</v>
      </c>
      <c r="P53" s="10" t="s">
        <v>75</v>
      </c>
      <c r="Q53" s="12" t="s">
        <v>76</v>
      </c>
      <c r="R53" s="14" t="s">
        <v>190</v>
      </c>
      <c r="S53" s="15" t="s">
        <v>371</v>
      </c>
      <c r="T53" s="10"/>
      <c r="U53" s="16" t="str">
        <f>HYPERLINK("https://media.infra-m.ru/2102/2102177/cover/2102177.jpg", "Обложка")</f>
        <v>Обложка</v>
      </c>
      <c r="V53" s="16" t="str">
        <f>HYPERLINK("https://znanium.ru/catalog/product/1816431", "Ознакомиться")</f>
        <v>Ознакомиться</v>
      </c>
      <c r="W53" s="12" t="s">
        <v>372</v>
      </c>
      <c r="X53" s="10"/>
      <c r="Y53" s="10"/>
    </row>
    <row r="54" spans="1:25" s="3" customFormat="1" ht="44.1" customHeight="1" x14ac:dyDescent="0.2">
      <c r="A54" s="29">
        <v>0</v>
      </c>
      <c r="B54" s="10" t="s">
        <v>373</v>
      </c>
      <c r="C54" s="11">
        <v>1310</v>
      </c>
      <c r="D54" s="12" t="s">
        <v>374</v>
      </c>
      <c r="E54" s="12" t="s">
        <v>375</v>
      </c>
      <c r="F54" s="12" t="s">
        <v>376</v>
      </c>
      <c r="G54" s="10" t="s">
        <v>34</v>
      </c>
      <c r="H54" s="10" t="s">
        <v>35</v>
      </c>
      <c r="I54" s="12" t="s">
        <v>36</v>
      </c>
      <c r="J54" s="13">
        <v>1</v>
      </c>
      <c r="K54" s="13">
        <v>292</v>
      </c>
      <c r="L54" s="13">
        <v>2023</v>
      </c>
      <c r="M54" s="12" t="s">
        <v>377</v>
      </c>
      <c r="N54" s="12" t="s">
        <v>38</v>
      </c>
      <c r="O54" s="12" t="s">
        <v>39</v>
      </c>
      <c r="P54" s="10" t="s">
        <v>40</v>
      </c>
      <c r="Q54" s="12" t="s">
        <v>41</v>
      </c>
      <c r="R54" s="14" t="s">
        <v>378</v>
      </c>
      <c r="S54" s="15"/>
      <c r="T54" s="10"/>
      <c r="U54" s="16" t="str">
        <f>HYPERLINK("https://media.infra-m.ru/1876/1876369/cover/1876369.jpg", "Обложка")</f>
        <v>Обложка</v>
      </c>
      <c r="V54" s="16" t="str">
        <f>HYPERLINK("https://znanium.ru/catalog/product/1876369", "Ознакомиться")</f>
        <v>Ознакомиться</v>
      </c>
      <c r="W54" s="12" t="s">
        <v>379</v>
      </c>
      <c r="X54" s="10" t="s">
        <v>380</v>
      </c>
      <c r="Y54" s="10"/>
    </row>
    <row r="55" spans="1:25" s="3" customFormat="1" ht="42" customHeight="1" x14ac:dyDescent="0.2">
      <c r="A55" s="29">
        <v>0</v>
      </c>
      <c r="B55" s="10" t="s">
        <v>381</v>
      </c>
      <c r="C55" s="17">
        <v>780</v>
      </c>
      <c r="D55" s="12" t="s">
        <v>382</v>
      </c>
      <c r="E55" s="12" t="s">
        <v>383</v>
      </c>
      <c r="F55" s="12" t="s">
        <v>384</v>
      </c>
      <c r="G55" s="10" t="s">
        <v>34</v>
      </c>
      <c r="H55" s="10" t="s">
        <v>64</v>
      </c>
      <c r="I55" s="12" t="s">
        <v>36</v>
      </c>
      <c r="J55" s="13">
        <v>1</v>
      </c>
      <c r="K55" s="13">
        <v>168</v>
      </c>
      <c r="L55" s="13">
        <v>2024</v>
      </c>
      <c r="M55" s="12" t="s">
        <v>385</v>
      </c>
      <c r="N55" s="12" t="s">
        <v>38</v>
      </c>
      <c r="O55" s="12" t="s">
        <v>39</v>
      </c>
      <c r="P55" s="10" t="s">
        <v>40</v>
      </c>
      <c r="Q55" s="12" t="s">
        <v>41</v>
      </c>
      <c r="R55" s="14" t="s">
        <v>386</v>
      </c>
      <c r="S55" s="15"/>
      <c r="T55" s="10"/>
      <c r="U55" s="16" t="str">
        <f>HYPERLINK("https://media.infra-m.ru/2086/2086779/cover/2086779.jpg", "Обложка")</f>
        <v>Обложка</v>
      </c>
      <c r="V55" s="18"/>
      <c r="W55" s="12" t="s">
        <v>387</v>
      </c>
      <c r="X55" s="10"/>
      <c r="Y55" s="10"/>
    </row>
    <row r="56" spans="1:25" s="3" customFormat="1" ht="42" customHeight="1" x14ac:dyDescent="0.2">
      <c r="A56" s="29">
        <v>0</v>
      </c>
      <c r="B56" s="10" t="s">
        <v>388</v>
      </c>
      <c r="C56" s="17">
        <v>690</v>
      </c>
      <c r="D56" s="12" t="s">
        <v>389</v>
      </c>
      <c r="E56" s="12" t="s">
        <v>390</v>
      </c>
      <c r="F56" s="12" t="s">
        <v>384</v>
      </c>
      <c r="G56" s="10" t="s">
        <v>34</v>
      </c>
      <c r="H56" s="10" t="s">
        <v>64</v>
      </c>
      <c r="I56" s="12" t="s">
        <v>36</v>
      </c>
      <c r="J56" s="13">
        <v>1</v>
      </c>
      <c r="K56" s="13">
        <v>168</v>
      </c>
      <c r="L56" s="13">
        <v>2021</v>
      </c>
      <c r="M56" s="12" t="s">
        <v>385</v>
      </c>
      <c r="N56" s="12" t="s">
        <v>38</v>
      </c>
      <c r="O56" s="12" t="s">
        <v>39</v>
      </c>
      <c r="P56" s="10" t="s">
        <v>40</v>
      </c>
      <c r="Q56" s="12" t="s">
        <v>41</v>
      </c>
      <c r="R56" s="14" t="s">
        <v>386</v>
      </c>
      <c r="S56" s="15"/>
      <c r="T56" s="10"/>
      <c r="U56" s="16" t="str">
        <f>HYPERLINK("https://media.infra-m.ru/1177/1177513/cover/1177513.jpg", "Обложка")</f>
        <v>Обложка</v>
      </c>
      <c r="V56" s="18"/>
      <c r="W56" s="12" t="s">
        <v>387</v>
      </c>
      <c r="X56" s="10"/>
      <c r="Y56" s="10"/>
    </row>
    <row r="57" spans="1:25" s="8" customFormat="1" ht="44.1" customHeight="1" x14ac:dyDescent="0.2">
      <c r="A57" s="29">
        <v>0</v>
      </c>
      <c r="B57" s="10" t="s">
        <v>391</v>
      </c>
      <c r="C57" s="17">
        <v>934.9</v>
      </c>
      <c r="D57" s="12" t="s">
        <v>392</v>
      </c>
      <c r="E57" s="12" t="s">
        <v>393</v>
      </c>
      <c r="F57" s="12" t="s">
        <v>394</v>
      </c>
      <c r="G57" s="10" t="s">
        <v>72</v>
      </c>
      <c r="H57" s="10" t="s">
        <v>241</v>
      </c>
      <c r="I57" s="12" t="s">
        <v>395</v>
      </c>
      <c r="J57" s="13">
        <v>1</v>
      </c>
      <c r="K57" s="13">
        <v>207</v>
      </c>
      <c r="L57" s="13">
        <v>2023</v>
      </c>
      <c r="M57" s="12" t="s">
        <v>396</v>
      </c>
      <c r="N57" s="12" t="s">
        <v>38</v>
      </c>
      <c r="O57" s="12" t="s">
        <v>39</v>
      </c>
      <c r="P57" s="10" t="s">
        <v>40</v>
      </c>
      <c r="Q57" s="12" t="s">
        <v>41</v>
      </c>
      <c r="R57" s="14" t="s">
        <v>397</v>
      </c>
      <c r="S57" s="15"/>
      <c r="T57" s="10"/>
      <c r="U57" s="16" t="str">
        <f>HYPERLINK("https://media.infra-m.ru/1914/1914094/cover/1914094.jpg", "Обложка")</f>
        <v>Обложка</v>
      </c>
      <c r="V57" s="16" t="str">
        <f>HYPERLINK("https://znanium.ru/catalog/product/1007934", "Ознакомиться")</f>
        <v>Ознакомиться</v>
      </c>
      <c r="W57" s="12" t="s">
        <v>153</v>
      </c>
      <c r="X57" s="10"/>
      <c r="Y57" s="10"/>
    </row>
    <row r="58" spans="1:25" s="3" customFormat="1" ht="42" customHeight="1" x14ac:dyDescent="0.2">
      <c r="A58" s="29">
        <v>0</v>
      </c>
      <c r="B58" s="10" t="s">
        <v>398</v>
      </c>
      <c r="C58" s="17">
        <v>654</v>
      </c>
      <c r="D58" s="12" t="s">
        <v>399</v>
      </c>
      <c r="E58" s="12" t="s">
        <v>400</v>
      </c>
      <c r="F58" s="12" t="s">
        <v>401</v>
      </c>
      <c r="G58" s="10" t="s">
        <v>34</v>
      </c>
      <c r="H58" s="10" t="s">
        <v>35</v>
      </c>
      <c r="I58" s="12" t="s">
        <v>36</v>
      </c>
      <c r="J58" s="13">
        <v>1</v>
      </c>
      <c r="K58" s="13">
        <v>142</v>
      </c>
      <c r="L58" s="13">
        <v>2024</v>
      </c>
      <c r="M58" s="12" t="s">
        <v>402</v>
      </c>
      <c r="N58" s="12" t="s">
        <v>38</v>
      </c>
      <c r="O58" s="12" t="s">
        <v>39</v>
      </c>
      <c r="P58" s="10" t="s">
        <v>40</v>
      </c>
      <c r="Q58" s="12" t="s">
        <v>41</v>
      </c>
      <c r="R58" s="14" t="s">
        <v>190</v>
      </c>
      <c r="S58" s="15"/>
      <c r="T58" s="10"/>
      <c r="U58" s="16" t="str">
        <f>HYPERLINK("https://media.infra-m.ru/2120/2120773/cover/2120773.jpg", "Обложка")</f>
        <v>Обложка</v>
      </c>
      <c r="V58" s="16" t="str">
        <f>HYPERLINK("https://znanium.ru/catalog/product/988220", "Ознакомиться")</f>
        <v>Ознакомиться</v>
      </c>
      <c r="W58" s="12" t="s">
        <v>403</v>
      </c>
      <c r="X58" s="10"/>
      <c r="Y58" s="10"/>
    </row>
    <row r="59" spans="1:25" s="3" customFormat="1" ht="51.95" customHeight="1" x14ac:dyDescent="0.2">
      <c r="A59" s="29">
        <v>0</v>
      </c>
      <c r="B59" s="10" t="s">
        <v>404</v>
      </c>
      <c r="C59" s="17">
        <v>644.9</v>
      </c>
      <c r="D59" s="12" t="s">
        <v>405</v>
      </c>
      <c r="E59" s="12" t="s">
        <v>406</v>
      </c>
      <c r="F59" s="12" t="s">
        <v>407</v>
      </c>
      <c r="G59" s="10" t="s">
        <v>34</v>
      </c>
      <c r="H59" s="10" t="s">
        <v>64</v>
      </c>
      <c r="I59" s="12" t="s">
        <v>73</v>
      </c>
      <c r="J59" s="13">
        <v>1</v>
      </c>
      <c r="K59" s="13">
        <v>239</v>
      </c>
      <c r="L59" s="13">
        <v>2017</v>
      </c>
      <c r="M59" s="12" t="s">
        <v>408</v>
      </c>
      <c r="N59" s="12" t="s">
        <v>38</v>
      </c>
      <c r="O59" s="12" t="s">
        <v>39</v>
      </c>
      <c r="P59" s="10" t="s">
        <v>75</v>
      </c>
      <c r="Q59" s="12" t="s">
        <v>76</v>
      </c>
      <c r="R59" s="14" t="s">
        <v>409</v>
      </c>
      <c r="S59" s="15" t="s">
        <v>410</v>
      </c>
      <c r="T59" s="10"/>
      <c r="U59" s="16" t="str">
        <f>HYPERLINK("https://media.infra-m.ru/0620/0620878/cover/620878.jpg", "Обложка")</f>
        <v>Обложка</v>
      </c>
      <c r="V59" s="16" t="str">
        <f>HYPERLINK("https://znanium.ru/catalog/product/431381", "Ознакомиться")</f>
        <v>Ознакомиться</v>
      </c>
      <c r="W59" s="12" t="s">
        <v>411</v>
      </c>
      <c r="X59" s="10"/>
      <c r="Y59" s="10"/>
    </row>
    <row r="60" spans="1:25" s="3" customFormat="1" ht="51.95" customHeight="1" x14ac:dyDescent="0.2">
      <c r="A60" s="29">
        <v>0</v>
      </c>
      <c r="B60" s="10" t="s">
        <v>412</v>
      </c>
      <c r="C60" s="17">
        <v>994</v>
      </c>
      <c r="D60" s="12" t="s">
        <v>413</v>
      </c>
      <c r="E60" s="12" t="s">
        <v>414</v>
      </c>
      <c r="F60" s="12" t="s">
        <v>415</v>
      </c>
      <c r="G60" s="10" t="s">
        <v>72</v>
      </c>
      <c r="H60" s="10" t="s">
        <v>241</v>
      </c>
      <c r="I60" s="12"/>
      <c r="J60" s="13">
        <v>1</v>
      </c>
      <c r="K60" s="13">
        <v>216</v>
      </c>
      <c r="L60" s="13">
        <v>2024</v>
      </c>
      <c r="M60" s="12" t="s">
        <v>416</v>
      </c>
      <c r="N60" s="12" t="s">
        <v>38</v>
      </c>
      <c r="O60" s="12" t="s">
        <v>39</v>
      </c>
      <c r="P60" s="10" t="s">
        <v>417</v>
      </c>
      <c r="Q60" s="12" t="s">
        <v>41</v>
      </c>
      <c r="R60" s="14" t="s">
        <v>418</v>
      </c>
      <c r="S60" s="15"/>
      <c r="T60" s="10"/>
      <c r="U60" s="18"/>
      <c r="V60" s="16" t="str">
        <f>HYPERLINK("https://znanium.ru/catalog/product/1851659", "Ознакомиться")</f>
        <v>Ознакомиться</v>
      </c>
      <c r="W60" s="12" t="s">
        <v>153</v>
      </c>
      <c r="X60" s="10"/>
      <c r="Y60" s="10"/>
    </row>
    <row r="61" spans="1:25" s="3" customFormat="1" ht="44.1" customHeight="1" x14ac:dyDescent="0.2">
      <c r="A61" s="29">
        <v>0</v>
      </c>
      <c r="B61" s="10" t="s">
        <v>419</v>
      </c>
      <c r="C61" s="17">
        <v>370</v>
      </c>
      <c r="D61" s="12" t="s">
        <v>420</v>
      </c>
      <c r="E61" s="12" t="s">
        <v>421</v>
      </c>
      <c r="F61" s="12" t="s">
        <v>422</v>
      </c>
      <c r="G61" s="10" t="s">
        <v>34</v>
      </c>
      <c r="H61" s="10" t="s">
        <v>256</v>
      </c>
      <c r="I61" s="12"/>
      <c r="J61" s="13">
        <v>1</v>
      </c>
      <c r="K61" s="13">
        <v>64</v>
      </c>
      <c r="L61" s="13">
        <v>2023</v>
      </c>
      <c r="M61" s="12" t="s">
        <v>423</v>
      </c>
      <c r="N61" s="12" t="s">
        <v>38</v>
      </c>
      <c r="O61" s="12" t="s">
        <v>39</v>
      </c>
      <c r="P61" s="10" t="s">
        <v>40</v>
      </c>
      <c r="Q61" s="12" t="s">
        <v>41</v>
      </c>
      <c r="R61" s="14" t="s">
        <v>424</v>
      </c>
      <c r="S61" s="15"/>
      <c r="T61" s="10"/>
      <c r="U61" s="16" t="str">
        <f>HYPERLINK("https://media.infra-m.ru/1974/1974355/cover/1974355.jpg", "Обложка")</f>
        <v>Обложка</v>
      </c>
      <c r="V61" s="16" t="str">
        <f>HYPERLINK("https://znanium.ru/catalog/product/1974355", "Ознакомиться")</f>
        <v>Ознакомиться</v>
      </c>
      <c r="W61" s="12" t="s">
        <v>425</v>
      </c>
      <c r="X61" s="10"/>
      <c r="Y61" s="10"/>
    </row>
    <row r="62" spans="1:25" s="3" customFormat="1" ht="51.95" customHeight="1" x14ac:dyDescent="0.2">
      <c r="A62" s="29">
        <v>0</v>
      </c>
      <c r="B62" s="10" t="s">
        <v>426</v>
      </c>
      <c r="C62" s="11">
        <v>2130</v>
      </c>
      <c r="D62" s="12" t="s">
        <v>427</v>
      </c>
      <c r="E62" s="12" t="s">
        <v>428</v>
      </c>
      <c r="F62" s="12" t="s">
        <v>429</v>
      </c>
      <c r="G62" s="10" t="s">
        <v>72</v>
      </c>
      <c r="H62" s="10" t="s">
        <v>241</v>
      </c>
      <c r="I62" s="12" t="s">
        <v>95</v>
      </c>
      <c r="J62" s="13">
        <v>1</v>
      </c>
      <c r="K62" s="13">
        <v>472</v>
      </c>
      <c r="L62" s="13">
        <v>2023</v>
      </c>
      <c r="M62" s="12" t="s">
        <v>430</v>
      </c>
      <c r="N62" s="12" t="s">
        <v>38</v>
      </c>
      <c r="O62" s="12" t="s">
        <v>39</v>
      </c>
      <c r="P62" s="10" t="s">
        <v>75</v>
      </c>
      <c r="Q62" s="12" t="s">
        <v>97</v>
      </c>
      <c r="R62" s="14" t="s">
        <v>431</v>
      </c>
      <c r="S62" s="15" t="s">
        <v>432</v>
      </c>
      <c r="T62" s="10"/>
      <c r="U62" s="16" t="str">
        <f>HYPERLINK("https://media.infra-m.ru/2020/2020539/cover/2020539.jpg", "Обложка")</f>
        <v>Обложка</v>
      </c>
      <c r="V62" s="16" t="str">
        <f>HYPERLINK("https://znanium.ru/catalog/product/2020539", "Ознакомиться")</f>
        <v>Ознакомиться</v>
      </c>
      <c r="W62" s="12" t="s">
        <v>433</v>
      </c>
      <c r="X62" s="10"/>
      <c r="Y62" s="10"/>
    </row>
    <row r="63" spans="1:25" s="3" customFormat="1" ht="51.95" customHeight="1" x14ac:dyDescent="0.2">
      <c r="A63" s="29">
        <v>0</v>
      </c>
      <c r="B63" s="10" t="s">
        <v>434</v>
      </c>
      <c r="C63" s="17">
        <v>990</v>
      </c>
      <c r="D63" s="12" t="s">
        <v>435</v>
      </c>
      <c r="E63" s="12" t="s">
        <v>436</v>
      </c>
      <c r="F63" s="12" t="s">
        <v>437</v>
      </c>
      <c r="G63" s="10" t="s">
        <v>34</v>
      </c>
      <c r="H63" s="10" t="s">
        <v>35</v>
      </c>
      <c r="I63" s="12" t="s">
        <v>36</v>
      </c>
      <c r="J63" s="13">
        <v>1</v>
      </c>
      <c r="K63" s="13">
        <v>202</v>
      </c>
      <c r="L63" s="13">
        <v>2024</v>
      </c>
      <c r="M63" s="12" t="s">
        <v>438</v>
      </c>
      <c r="N63" s="12" t="s">
        <v>38</v>
      </c>
      <c r="O63" s="12" t="s">
        <v>39</v>
      </c>
      <c r="P63" s="10" t="s">
        <v>40</v>
      </c>
      <c r="Q63" s="12" t="s">
        <v>41</v>
      </c>
      <c r="R63" s="14" t="s">
        <v>439</v>
      </c>
      <c r="S63" s="15"/>
      <c r="T63" s="10"/>
      <c r="U63" s="16" t="str">
        <f>HYPERLINK("https://media.infra-m.ru/2116/2116952/cover/2116952.jpg", "Обложка")</f>
        <v>Обложка</v>
      </c>
      <c r="V63" s="16" t="str">
        <f>HYPERLINK("https://znanium.ru/catalog/product/2116952", "Ознакомиться")</f>
        <v>Ознакомиться</v>
      </c>
      <c r="W63" s="12" t="s">
        <v>440</v>
      </c>
      <c r="X63" s="10"/>
      <c r="Y63" s="10"/>
    </row>
    <row r="64" spans="1:25" s="3" customFormat="1" ht="42" customHeight="1" x14ac:dyDescent="0.2">
      <c r="A64" s="29">
        <v>0</v>
      </c>
      <c r="B64" s="10" t="s">
        <v>441</v>
      </c>
      <c r="C64" s="11">
        <v>1500</v>
      </c>
      <c r="D64" s="12" t="s">
        <v>442</v>
      </c>
      <c r="E64" s="12" t="s">
        <v>443</v>
      </c>
      <c r="F64" s="12" t="s">
        <v>444</v>
      </c>
      <c r="G64" s="10" t="s">
        <v>34</v>
      </c>
      <c r="H64" s="10" t="s">
        <v>35</v>
      </c>
      <c r="I64" s="12" t="s">
        <v>36</v>
      </c>
      <c r="J64" s="13">
        <v>1</v>
      </c>
      <c r="K64" s="13">
        <v>357</v>
      </c>
      <c r="L64" s="13">
        <v>2022</v>
      </c>
      <c r="M64" s="12" t="s">
        <v>445</v>
      </c>
      <c r="N64" s="12" t="s">
        <v>38</v>
      </c>
      <c r="O64" s="12" t="s">
        <v>39</v>
      </c>
      <c r="P64" s="10" t="s">
        <v>40</v>
      </c>
      <c r="Q64" s="12" t="s">
        <v>41</v>
      </c>
      <c r="R64" s="14" t="s">
        <v>190</v>
      </c>
      <c r="S64" s="15"/>
      <c r="T64" s="10"/>
      <c r="U64" s="16" t="str">
        <f>HYPERLINK("https://media.infra-m.ru/1869/1869670/cover/1869670.jpg", "Обложка")</f>
        <v>Обложка</v>
      </c>
      <c r="V64" s="16" t="str">
        <f>HYPERLINK("https://znanium.ru/catalog/product/1869670", "Ознакомиться")</f>
        <v>Ознакомиться</v>
      </c>
      <c r="W64" s="12" t="s">
        <v>182</v>
      </c>
      <c r="X64" s="10"/>
      <c r="Y64" s="10"/>
    </row>
    <row r="65" spans="1:25" s="8" customFormat="1" ht="42" customHeight="1" x14ac:dyDescent="0.2">
      <c r="A65" s="29">
        <v>0</v>
      </c>
      <c r="B65" s="10" t="s">
        <v>446</v>
      </c>
      <c r="C65" s="11">
        <v>1200</v>
      </c>
      <c r="D65" s="12" t="s">
        <v>447</v>
      </c>
      <c r="E65" s="12" t="s">
        <v>448</v>
      </c>
      <c r="F65" s="12" t="s">
        <v>449</v>
      </c>
      <c r="G65" s="10" t="s">
        <v>48</v>
      </c>
      <c r="H65" s="10" t="s">
        <v>64</v>
      </c>
      <c r="I65" s="12" t="s">
        <v>95</v>
      </c>
      <c r="J65" s="13">
        <v>1</v>
      </c>
      <c r="K65" s="13">
        <v>154</v>
      </c>
      <c r="L65" s="13">
        <v>2024</v>
      </c>
      <c r="M65" s="12" t="s">
        <v>450</v>
      </c>
      <c r="N65" s="12" t="s">
        <v>38</v>
      </c>
      <c r="O65" s="12" t="s">
        <v>39</v>
      </c>
      <c r="P65" s="10" t="s">
        <v>227</v>
      </c>
      <c r="Q65" s="12" t="s">
        <v>97</v>
      </c>
      <c r="R65" s="14" t="s">
        <v>451</v>
      </c>
      <c r="S65" s="15"/>
      <c r="T65" s="10"/>
      <c r="U65" s="16" t="str">
        <f>HYPERLINK("https://media.infra-m.ru/2131/2131470/cover/2131470.jpg", "Обложка")</f>
        <v>Обложка</v>
      </c>
      <c r="V65" s="16" t="str">
        <f>HYPERLINK("https://znanium.ru/catalog/product/2123773", "Ознакомиться")</f>
        <v>Ознакомиться</v>
      </c>
      <c r="W65" s="12" t="s">
        <v>452</v>
      </c>
      <c r="X65" s="10"/>
      <c r="Y65" s="10"/>
    </row>
    <row r="66" spans="1:25" s="8" customFormat="1" ht="42" customHeight="1" x14ac:dyDescent="0.2">
      <c r="A66" s="29">
        <v>0</v>
      </c>
      <c r="B66" s="10" t="s">
        <v>453</v>
      </c>
      <c r="C66" s="17">
        <v>714.9</v>
      </c>
      <c r="D66" s="12" t="s">
        <v>454</v>
      </c>
      <c r="E66" s="12" t="s">
        <v>455</v>
      </c>
      <c r="F66" s="12" t="s">
        <v>456</v>
      </c>
      <c r="G66" s="10" t="s">
        <v>34</v>
      </c>
      <c r="H66" s="10" t="s">
        <v>256</v>
      </c>
      <c r="I66" s="12"/>
      <c r="J66" s="13">
        <v>1</v>
      </c>
      <c r="K66" s="13">
        <v>144</v>
      </c>
      <c r="L66" s="13">
        <v>2023</v>
      </c>
      <c r="M66" s="12" t="s">
        <v>457</v>
      </c>
      <c r="N66" s="12" t="s">
        <v>38</v>
      </c>
      <c r="O66" s="12" t="s">
        <v>39</v>
      </c>
      <c r="P66" s="10" t="s">
        <v>458</v>
      </c>
      <c r="Q66" s="12" t="s">
        <v>76</v>
      </c>
      <c r="R66" s="14" t="s">
        <v>459</v>
      </c>
      <c r="S66" s="15"/>
      <c r="T66" s="10"/>
      <c r="U66" s="16" t="str">
        <f>HYPERLINK("https://media.infra-m.ru/1922/1922312/cover/1922312.jpg", "Обложка")</f>
        <v>Обложка</v>
      </c>
      <c r="V66" s="16" t="str">
        <f>HYPERLINK("https://znanium.ru/catalog/product/1008511", "Ознакомиться")</f>
        <v>Ознакомиться</v>
      </c>
      <c r="W66" s="12"/>
      <c r="X66" s="10"/>
      <c r="Y66" s="10" t="s">
        <v>29</v>
      </c>
    </row>
    <row r="67" spans="1:25" s="8" customFormat="1" ht="42" customHeight="1" x14ac:dyDescent="0.2">
      <c r="A67" s="29">
        <v>0</v>
      </c>
      <c r="B67" s="10" t="s">
        <v>460</v>
      </c>
      <c r="C67" s="11">
        <v>1474</v>
      </c>
      <c r="D67" s="12" t="s">
        <v>461</v>
      </c>
      <c r="E67" s="12" t="s">
        <v>462</v>
      </c>
      <c r="F67" s="12" t="s">
        <v>463</v>
      </c>
      <c r="G67" s="10" t="s">
        <v>72</v>
      </c>
      <c r="H67" s="10" t="s">
        <v>188</v>
      </c>
      <c r="I67" s="12" t="s">
        <v>95</v>
      </c>
      <c r="J67" s="13">
        <v>1</v>
      </c>
      <c r="K67" s="13">
        <v>320</v>
      </c>
      <c r="L67" s="13">
        <v>2024</v>
      </c>
      <c r="M67" s="12" t="s">
        <v>464</v>
      </c>
      <c r="N67" s="12" t="s">
        <v>38</v>
      </c>
      <c r="O67" s="12" t="s">
        <v>39</v>
      </c>
      <c r="P67" s="10" t="s">
        <v>465</v>
      </c>
      <c r="Q67" s="12" t="s">
        <v>76</v>
      </c>
      <c r="R67" s="14" t="s">
        <v>220</v>
      </c>
      <c r="S67" s="15"/>
      <c r="T67" s="10"/>
      <c r="U67" s="16" t="str">
        <f>HYPERLINK("https://media.infra-m.ru/2017/2017244/cover/2017244.jpg", "Обложка")</f>
        <v>Обложка</v>
      </c>
      <c r="V67" s="16" t="str">
        <f>HYPERLINK("https://znanium.ru/catalog/product/1841420", "Ознакомиться")</f>
        <v>Ознакомиться</v>
      </c>
      <c r="W67" s="12" t="s">
        <v>466</v>
      </c>
      <c r="X67" s="10"/>
      <c r="Y67" s="10"/>
    </row>
    <row r="68" spans="1:25" s="3" customFormat="1" ht="51.95" customHeight="1" x14ac:dyDescent="0.2">
      <c r="A68" s="29">
        <v>0</v>
      </c>
      <c r="B68" s="10" t="s">
        <v>467</v>
      </c>
      <c r="C68" s="11">
        <v>1994.9</v>
      </c>
      <c r="D68" s="12" t="s">
        <v>468</v>
      </c>
      <c r="E68" s="12" t="s">
        <v>455</v>
      </c>
      <c r="F68" s="12" t="s">
        <v>469</v>
      </c>
      <c r="G68" s="10" t="s">
        <v>72</v>
      </c>
      <c r="H68" s="10" t="s">
        <v>470</v>
      </c>
      <c r="I68" s="12" t="s">
        <v>95</v>
      </c>
      <c r="J68" s="13">
        <v>1</v>
      </c>
      <c r="K68" s="13">
        <v>639</v>
      </c>
      <c r="L68" s="13">
        <v>2023</v>
      </c>
      <c r="M68" s="12" t="s">
        <v>471</v>
      </c>
      <c r="N68" s="12" t="s">
        <v>38</v>
      </c>
      <c r="O68" s="12" t="s">
        <v>39</v>
      </c>
      <c r="P68" s="10" t="s">
        <v>227</v>
      </c>
      <c r="Q68" s="12" t="s">
        <v>76</v>
      </c>
      <c r="R68" s="14" t="s">
        <v>472</v>
      </c>
      <c r="S68" s="15" t="s">
        <v>473</v>
      </c>
      <c r="T68" s="10"/>
      <c r="U68" s="16" t="str">
        <f>HYPERLINK("https://media.infra-m.ru/2061/2061430/cover/2061430.jpg", "Обложка")</f>
        <v>Обложка</v>
      </c>
      <c r="V68" s="16" t="str">
        <f>HYPERLINK("https://znanium.ru/catalog/product/1194150", "Ознакомиться")</f>
        <v>Ознакомиться</v>
      </c>
      <c r="W68" s="12" t="s">
        <v>474</v>
      </c>
      <c r="X68" s="10"/>
      <c r="Y68" s="10"/>
    </row>
    <row r="69" spans="1:25" s="3" customFormat="1" ht="51.95" customHeight="1" x14ac:dyDescent="0.2">
      <c r="A69" s="29">
        <v>0</v>
      </c>
      <c r="B69" s="10" t="s">
        <v>475</v>
      </c>
      <c r="C69" s="11">
        <v>2490</v>
      </c>
      <c r="D69" s="12" t="s">
        <v>476</v>
      </c>
      <c r="E69" s="12" t="s">
        <v>455</v>
      </c>
      <c r="F69" s="12" t="s">
        <v>477</v>
      </c>
      <c r="G69" s="10" t="s">
        <v>48</v>
      </c>
      <c r="H69" s="10" t="s">
        <v>35</v>
      </c>
      <c r="I69" s="12" t="s">
        <v>277</v>
      </c>
      <c r="J69" s="13">
        <v>1</v>
      </c>
      <c r="K69" s="13">
        <v>639</v>
      </c>
      <c r="L69" s="13">
        <v>2023</v>
      </c>
      <c r="M69" s="12" t="s">
        <v>478</v>
      </c>
      <c r="N69" s="12" t="s">
        <v>38</v>
      </c>
      <c r="O69" s="12" t="s">
        <v>39</v>
      </c>
      <c r="P69" s="10" t="s">
        <v>227</v>
      </c>
      <c r="Q69" s="12" t="s">
        <v>279</v>
      </c>
      <c r="R69" s="14" t="s">
        <v>479</v>
      </c>
      <c r="S69" s="15" t="s">
        <v>480</v>
      </c>
      <c r="T69" s="10"/>
      <c r="U69" s="16" t="str">
        <f>HYPERLINK("https://media.infra-m.ru/1922/1922314/cover/1922314.jpg", "Обложка")</f>
        <v>Обложка</v>
      </c>
      <c r="V69" s="16" t="str">
        <f>HYPERLINK("https://znanium.ru/catalog/product/1922314", "Ознакомиться")</f>
        <v>Ознакомиться</v>
      </c>
      <c r="W69" s="12" t="s">
        <v>474</v>
      </c>
      <c r="X69" s="10"/>
      <c r="Y69" s="10"/>
    </row>
    <row r="70" spans="1:25" s="3" customFormat="1" ht="42" customHeight="1" x14ac:dyDescent="0.2">
      <c r="A70" s="29">
        <v>0</v>
      </c>
      <c r="B70" s="10" t="s">
        <v>481</v>
      </c>
      <c r="C70" s="11">
        <v>2124</v>
      </c>
      <c r="D70" s="12" t="s">
        <v>482</v>
      </c>
      <c r="E70" s="12" t="s">
        <v>455</v>
      </c>
      <c r="F70" s="12" t="s">
        <v>483</v>
      </c>
      <c r="G70" s="10" t="s">
        <v>72</v>
      </c>
      <c r="H70" s="10" t="s">
        <v>470</v>
      </c>
      <c r="I70" s="12" t="s">
        <v>95</v>
      </c>
      <c r="J70" s="13">
        <v>1</v>
      </c>
      <c r="K70" s="13">
        <v>462</v>
      </c>
      <c r="L70" s="13">
        <v>2024</v>
      </c>
      <c r="M70" s="12" t="s">
        <v>484</v>
      </c>
      <c r="N70" s="12" t="s">
        <v>38</v>
      </c>
      <c r="O70" s="12" t="s">
        <v>39</v>
      </c>
      <c r="P70" s="10" t="s">
        <v>227</v>
      </c>
      <c r="Q70" s="12" t="s">
        <v>76</v>
      </c>
      <c r="R70" s="14" t="s">
        <v>220</v>
      </c>
      <c r="S70" s="15"/>
      <c r="T70" s="10"/>
      <c r="U70" s="16" t="str">
        <f>HYPERLINK("https://media.infra-m.ru/2102/2102696/cover/2102696.jpg", "Обложка")</f>
        <v>Обложка</v>
      </c>
      <c r="V70" s="16" t="str">
        <f>HYPERLINK("https://znanium.ru/catalog/product/1194877", "Ознакомиться")</f>
        <v>Ознакомиться</v>
      </c>
      <c r="W70" s="12" t="s">
        <v>485</v>
      </c>
      <c r="X70" s="10"/>
      <c r="Y70" s="10"/>
    </row>
    <row r="71" spans="1:25" s="3" customFormat="1" ht="42" customHeight="1" x14ac:dyDescent="0.2">
      <c r="A71" s="29">
        <v>0</v>
      </c>
      <c r="B71" s="10" t="s">
        <v>486</v>
      </c>
      <c r="C71" s="17">
        <v>394.9</v>
      </c>
      <c r="D71" s="12" t="s">
        <v>487</v>
      </c>
      <c r="E71" s="12" t="s">
        <v>455</v>
      </c>
      <c r="F71" s="12" t="s">
        <v>488</v>
      </c>
      <c r="G71" s="10" t="s">
        <v>34</v>
      </c>
      <c r="H71" s="10" t="s">
        <v>64</v>
      </c>
      <c r="I71" s="12"/>
      <c r="J71" s="13">
        <v>1</v>
      </c>
      <c r="K71" s="13">
        <v>208</v>
      </c>
      <c r="L71" s="13">
        <v>2019</v>
      </c>
      <c r="M71" s="12" t="s">
        <v>489</v>
      </c>
      <c r="N71" s="12" t="s">
        <v>38</v>
      </c>
      <c r="O71" s="12" t="s">
        <v>39</v>
      </c>
      <c r="P71" s="10" t="s">
        <v>75</v>
      </c>
      <c r="Q71" s="12" t="s">
        <v>76</v>
      </c>
      <c r="R71" s="14" t="s">
        <v>220</v>
      </c>
      <c r="S71" s="15"/>
      <c r="T71" s="10"/>
      <c r="U71" s="16" t="str">
        <f>HYPERLINK("https://media.infra-m.ru/0911/0911580/cover/911580.jpg", "Обложка")</f>
        <v>Обложка</v>
      </c>
      <c r="V71" s="16" t="str">
        <f>HYPERLINK("https://znanium.ru/catalog/product/911580", "Ознакомиться")</f>
        <v>Ознакомиться</v>
      </c>
      <c r="W71" s="12"/>
      <c r="X71" s="10"/>
      <c r="Y71" s="10"/>
    </row>
    <row r="72" spans="1:25" s="3" customFormat="1" ht="42" customHeight="1" x14ac:dyDescent="0.2">
      <c r="A72" s="29">
        <v>0</v>
      </c>
      <c r="B72" s="10" t="s">
        <v>490</v>
      </c>
      <c r="C72" s="17">
        <v>69.900000000000006</v>
      </c>
      <c r="D72" s="12" t="s">
        <v>491</v>
      </c>
      <c r="E72" s="12" t="s">
        <v>492</v>
      </c>
      <c r="F72" s="12"/>
      <c r="G72" s="10" t="s">
        <v>34</v>
      </c>
      <c r="H72" s="10" t="s">
        <v>64</v>
      </c>
      <c r="I72" s="12" t="s">
        <v>493</v>
      </c>
      <c r="J72" s="13">
        <v>40</v>
      </c>
      <c r="K72" s="13">
        <v>240</v>
      </c>
      <c r="L72" s="13">
        <v>2016</v>
      </c>
      <c r="M72" s="12" t="s">
        <v>494</v>
      </c>
      <c r="N72" s="12" t="s">
        <v>38</v>
      </c>
      <c r="O72" s="12" t="s">
        <v>39</v>
      </c>
      <c r="P72" s="10" t="s">
        <v>495</v>
      </c>
      <c r="Q72" s="12" t="s">
        <v>76</v>
      </c>
      <c r="R72" s="14" t="s">
        <v>220</v>
      </c>
      <c r="S72" s="15"/>
      <c r="T72" s="10"/>
      <c r="U72" s="16" t="str">
        <f>HYPERLINK("https://media.infra-m.ru/0553/0553700/cover/553700.jpg", "Обложка")</f>
        <v>Обложка</v>
      </c>
      <c r="V72" s="16" t="str">
        <f>HYPERLINK("https://znanium.ru/catalog/product/553700", "Ознакомиться")</f>
        <v>Ознакомиться</v>
      </c>
      <c r="W72" s="12"/>
      <c r="X72" s="10"/>
      <c r="Y72" s="10"/>
    </row>
    <row r="73" spans="1:25" s="3" customFormat="1" ht="42" customHeight="1" x14ac:dyDescent="0.2">
      <c r="A73" s="29">
        <v>0</v>
      </c>
      <c r="B73" s="10" t="s">
        <v>496</v>
      </c>
      <c r="C73" s="17">
        <v>780</v>
      </c>
      <c r="D73" s="12" t="s">
        <v>497</v>
      </c>
      <c r="E73" s="12" t="s">
        <v>498</v>
      </c>
      <c r="F73" s="12" t="s">
        <v>499</v>
      </c>
      <c r="G73" s="10" t="s">
        <v>34</v>
      </c>
      <c r="H73" s="10" t="s">
        <v>35</v>
      </c>
      <c r="I73" s="12" t="s">
        <v>36</v>
      </c>
      <c r="J73" s="13">
        <v>1</v>
      </c>
      <c r="K73" s="13">
        <v>174</v>
      </c>
      <c r="L73" s="13">
        <v>2023</v>
      </c>
      <c r="M73" s="12" t="s">
        <v>500</v>
      </c>
      <c r="N73" s="12" t="s">
        <v>38</v>
      </c>
      <c r="O73" s="12" t="s">
        <v>39</v>
      </c>
      <c r="P73" s="10" t="s">
        <v>40</v>
      </c>
      <c r="Q73" s="12" t="s">
        <v>41</v>
      </c>
      <c r="R73" s="14" t="s">
        <v>501</v>
      </c>
      <c r="S73" s="15"/>
      <c r="T73" s="10"/>
      <c r="U73" s="16" t="str">
        <f>HYPERLINK("https://media.infra-m.ru/1938/1938030/cover/1938030.jpg", "Обложка")</f>
        <v>Обложка</v>
      </c>
      <c r="V73" s="16" t="str">
        <f>HYPERLINK("https://znanium.ru/catalog/product/1938030", "Ознакомиться")</f>
        <v>Ознакомиться</v>
      </c>
      <c r="W73" s="12" t="s">
        <v>114</v>
      </c>
      <c r="X73" s="10"/>
      <c r="Y73" s="10"/>
    </row>
    <row r="74" spans="1:25" s="8" customFormat="1" ht="51.95" customHeight="1" x14ac:dyDescent="0.2">
      <c r="A74" s="29">
        <v>0</v>
      </c>
      <c r="B74" s="10" t="s">
        <v>502</v>
      </c>
      <c r="C74" s="17">
        <v>710</v>
      </c>
      <c r="D74" s="12" t="s">
        <v>503</v>
      </c>
      <c r="E74" s="12" t="s">
        <v>504</v>
      </c>
      <c r="F74" s="12" t="s">
        <v>317</v>
      </c>
      <c r="G74" s="10" t="s">
        <v>34</v>
      </c>
      <c r="H74" s="10" t="s">
        <v>64</v>
      </c>
      <c r="I74" s="12" t="s">
        <v>36</v>
      </c>
      <c r="J74" s="13">
        <v>1</v>
      </c>
      <c r="K74" s="13">
        <v>150</v>
      </c>
      <c r="L74" s="13">
        <v>2023</v>
      </c>
      <c r="M74" s="12" t="s">
        <v>505</v>
      </c>
      <c r="N74" s="12" t="s">
        <v>38</v>
      </c>
      <c r="O74" s="12" t="s">
        <v>39</v>
      </c>
      <c r="P74" s="10" t="s">
        <v>40</v>
      </c>
      <c r="Q74" s="12" t="s">
        <v>506</v>
      </c>
      <c r="R74" s="14" t="s">
        <v>507</v>
      </c>
      <c r="S74" s="15"/>
      <c r="T74" s="10"/>
      <c r="U74" s="16" t="str">
        <f>HYPERLINK("https://media.infra-m.ru/1973/1973489/cover/1973489.jpg", "Обложка")</f>
        <v>Обложка</v>
      </c>
      <c r="V74" s="16" t="str">
        <f>HYPERLINK("https://znanium.ru/catalog/product/1973489", "Ознакомиться")</f>
        <v>Ознакомиться</v>
      </c>
      <c r="W74" s="12" t="s">
        <v>320</v>
      </c>
      <c r="X74" s="10"/>
      <c r="Y74" s="10"/>
    </row>
    <row r="75" spans="1:25" s="3" customFormat="1" ht="51.95" customHeight="1" x14ac:dyDescent="0.2">
      <c r="A75" s="29">
        <v>0</v>
      </c>
      <c r="B75" s="10" t="s">
        <v>508</v>
      </c>
      <c r="C75" s="11">
        <v>1140</v>
      </c>
      <c r="D75" s="12" t="s">
        <v>509</v>
      </c>
      <c r="E75" s="12" t="s">
        <v>510</v>
      </c>
      <c r="F75" s="12" t="s">
        <v>511</v>
      </c>
      <c r="G75" s="10" t="s">
        <v>48</v>
      </c>
      <c r="H75" s="10" t="s">
        <v>35</v>
      </c>
      <c r="I75" s="12" t="s">
        <v>512</v>
      </c>
      <c r="J75" s="13">
        <v>1</v>
      </c>
      <c r="K75" s="13">
        <v>323</v>
      </c>
      <c r="L75" s="13">
        <v>2020</v>
      </c>
      <c r="M75" s="12" t="s">
        <v>513</v>
      </c>
      <c r="N75" s="12" t="s">
        <v>38</v>
      </c>
      <c r="O75" s="12" t="s">
        <v>39</v>
      </c>
      <c r="P75" s="10" t="s">
        <v>40</v>
      </c>
      <c r="Q75" s="12" t="s">
        <v>41</v>
      </c>
      <c r="R75" s="14" t="s">
        <v>514</v>
      </c>
      <c r="S75" s="15"/>
      <c r="T75" s="10"/>
      <c r="U75" s="16" t="str">
        <f>HYPERLINK("https://media.infra-m.ru/1065/1065214/cover/1065214.jpg", "Обложка")</f>
        <v>Обложка</v>
      </c>
      <c r="V75" s="16" t="str">
        <f>HYPERLINK("https://znanium.ru/catalog/product/1065214", "Ознакомиться")</f>
        <v>Ознакомиться</v>
      </c>
      <c r="W75" s="12" t="s">
        <v>515</v>
      </c>
      <c r="X75" s="10"/>
      <c r="Y75" s="10"/>
    </row>
    <row r="76" spans="1:25" s="3" customFormat="1" ht="51.95" customHeight="1" x14ac:dyDescent="0.2">
      <c r="A76" s="29">
        <v>0</v>
      </c>
      <c r="B76" s="10" t="s">
        <v>516</v>
      </c>
      <c r="C76" s="11">
        <v>2394</v>
      </c>
      <c r="D76" s="12" t="s">
        <v>517</v>
      </c>
      <c r="E76" s="12" t="s">
        <v>518</v>
      </c>
      <c r="F76" s="12" t="s">
        <v>511</v>
      </c>
      <c r="G76" s="10" t="s">
        <v>48</v>
      </c>
      <c r="H76" s="10" t="s">
        <v>35</v>
      </c>
      <c r="I76" s="12" t="s">
        <v>512</v>
      </c>
      <c r="J76" s="13">
        <v>1</v>
      </c>
      <c r="K76" s="13">
        <v>555</v>
      </c>
      <c r="L76" s="13">
        <v>2023</v>
      </c>
      <c r="M76" s="12" t="s">
        <v>519</v>
      </c>
      <c r="N76" s="12" t="s">
        <v>38</v>
      </c>
      <c r="O76" s="12" t="s">
        <v>39</v>
      </c>
      <c r="P76" s="10" t="s">
        <v>40</v>
      </c>
      <c r="Q76" s="12" t="s">
        <v>41</v>
      </c>
      <c r="R76" s="14" t="s">
        <v>520</v>
      </c>
      <c r="S76" s="15"/>
      <c r="T76" s="10"/>
      <c r="U76" s="16" t="str">
        <f>HYPERLINK("https://media.infra-m.ru/1964/1964964/cover/1964964.jpg", "Обложка")</f>
        <v>Обложка</v>
      </c>
      <c r="V76" s="16" t="str">
        <f>HYPERLINK("https://znanium.ru/catalog/product/1575756", "Ознакомиться")</f>
        <v>Ознакомиться</v>
      </c>
      <c r="W76" s="12" t="s">
        <v>515</v>
      </c>
      <c r="X76" s="10"/>
      <c r="Y76" s="10"/>
    </row>
    <row r="77" spans="1:25" s="3" customFormat="1" ht="51.95" customHeight="1" x14ac:dyDescent="0.2">
      <c r="A77" s="29">
        <v>0</v>
      </c>
      <c r="B77" s="10" t="s">
        <v>521</v>
      </c>
      <c r="C77" s="17">
        <v>624.9</v>
      </c>
      <c r="D77" s="12" t="s">
        <v>522</v>
      </c>
      <c r="E77" s="12" t="s">
        <v>523</v>
      </c>
      <c r="F77" s="12" t="s">
        <v>524</v>
      </c>
      <c r="G77" s="10" t="s">
        <v>34</v>
      </c>
      <c r="H77" s="10" t="s">
        <v>35</v>
      </c>
      <c r="I77" s="12" t="s">
        <v>36</v>
      </c>
      <c r="J77" s="13">
        <v>1</v>
      </c>
      <c r="K77" s="13">
        <v>159</v>
      </c>
      <c r="L77" s="13">
        <v>2021</v>
      </c>
      <c r="M77" s="12" t="s">
        <v>525</v>
      </c>
      <c r="N77" s="12" t="s">
        <v>38</v>
      </c>
      <c r="O77" s="12" t="s">
        <v>39</v>
      </c>
      <c r="P77" s="10" t="s">
        <v>40</v>
      </c>
      <c r="Q77" s="12" t="s">
        <v>41</v>
      </c>
      <c r="R77" s="14" t="s">
        <v>526</v>
      </c>
      <c r="S77" s="15"/>
      <c r="T77" s="10"/>
      <c r="U77" s="16" t="str">
        <f>HYPERLINK("https://media.infra-m.ru/1841/1841354/cover/1841354.jpg", "Обложка")</f>
        <v>Обложка</v>
      </c>
      <c r="V77" s="16" t="str">
        <f>HYPERLINK("https://znanium.ru/catalog/product/1210062", "Ознакомиться")</f>
        <v>Ознакомиться</v>
      </c>
      <c r="W77" s="12" t="s">
        <v>527</v>
      </c>
      <c r="X77" s="10"/>
      <c r="Y77" s="10"/>
    </row>
    <row r="78" spans="1:25" s="3" customFormat="1" ht="51.95" customHeight="1" x14ac:dyDescent="0.2">
      <c r="A78" s="29">
        <v>0</v>
      </c>
      <c r="B78" s="10" t="s">
        <v>528</v>
      </c>
      <c r="C78" s="17">
        <v>910</v>
      </c>
      <c r="D78" s="12" t="s">
        <v>529</v>
      </c>
      <c r="E78" s="12" t="s">
        <v>530</v>
      </c>
      <c r="F78" s="12" t="s">
        <v>531</v>
      </c>
      <c r="G78" s="10" t="s">
        <v>34</v>
      </c>
      <c r="H78" s="10" t="s">
        <v>241</v>
      </c>
      <c r="I78" s="12"/>
      <c r="J78" s="13">
        <v>1</v>
      </c>
      <c r="K78" s="13">
        <v>239</v>
      </c>
      <c r="L78" s="13">
        <v>2022</v>
      </c>
      <c r="M78" s="12" t="s">
        <v>532</v>
      </c>
      <c r="N78" s="12" t="s">
        <v>38</v>
      </c>
      <c r="O78" s="12" t="s">
        <v>39</v>
      </c>
      <c r="P78" s="10" t="s">
        <v>75</v>
      </c>
      <c r="Q78" s="12" t="s">
        <v>76</v>
      </c>
      <c r="R78" s="14" t="s">
        <v>220</v>
      </c>
      <c r="S78" s="15" t="s">
        <v>533</v>
      </c>
      <c r="T78" s="10"/>
      <c r="U78" s="16" t="str">
        <f>HYPERLINK("https://media.infra-m.ru/1789/1789844/cover/1789844.jpg", "Обложка")</f>
        <v>Обложка</v>
      </c>
      <c r="V78" s="16" t="str">
        <f>HYPERLINK("https://znanium.ru/catalog/product/1789844", "Ознакомиться")</f>
        <v>Ознакомиться</v>
      </c>
      <c r="W78" s="12" t="s">
        <v>153</v>
      </c>
      <c r="X78" s="10"/>
      <c r="Y78" s="10"/>
    </row>
    <row r="79" spans="1:25" s="3" customFormat="1" ht="42" customHeight="1" x14ac:dyDescent="0.2">
      <c r="A79" s="29">
        <v>0</v>
      </c>
      <c r="B79" s="10" t="s">
        <v>534</v>
      </c>
      <c r="C79" s="17">
        <v>980</v>
      </c>
      <c r="D79" s="12" t="s">
        <v>535</v>
      </c>
      <c r="E79" s="12" t="s">
        <v>536</v>
      </c>
      <c r="F79" s="12" t="s">
        <v>47</v>
      </c>
      <c r="G79" s="10" t="s">
        <v>48</v>
      </c>
      <c r="H79" s="10" t="s">
        <v>35</v>
      </c>
      <c r="I79" s="12" t="s">
        <v>36</v>
      </c>
      <c r="J79" s="13">
        <v>1</v>
      </c>
      <c r="K79" s="13">
        <v>257</v>
      </c>
      <c r="L79" s="13">
        <v>2022</v>
      </c>
      <c r="M79" s="12" t="s">
        <v>537</v>
      </c>
      <c r="N79" s="12" t="s">
        <v>38</v>
      </c>
      <c r="O79" s="12" t="s">
        <v>39</v>
      </c>
      <c r="P79" s="10" t="s">
        <v>40</v>
      </c>
      <c r="Q79" s="12" t="s">
        <v>41</v>
      </c>
      <c r="R79" s="14" t="s">
        <v>98</v>
      </c>
      <c r="S79" s="15"/>
      <c r="T79" s="10"/>
      <c r="U79" s="16" t="str">
        <f>HYPERLINK("https://media.infra-m.ru/1740/1740729/cover/1740729.jpg", "Обложка")</f>
        <v>Обложка</v>
      </c>
      <c r="V79" s="16" t="str">
        <f>HYPERLINK("https://znanium.ru/catalog/product/1045804", "Ознакомиться")</f>
        <v>Ознакомиться</v>
      </c>
      <c r="W79" s="12" t="s">
        <v>52</v>
      </c>
      <c r="X79" s="10"/>
      <c r="Y79" s="10"/>
    </row>
    <row r="80" spans="1:25" s="3" customFormat="1" ht="44.1" customHeight="1" x14ac:dyDescent="0.2">
      <c r="A80" s="29">
        <v>0</v>
      </c>
      <c r="B80" s="10" t="s">
        <v>538</v>
      </c>
      <c r="C80" s="11">
        <v>1470</v>
      </c>
      <c r="D80" s="12" t="s">
        <v>539</v>
      </c>
      <c r="E80" s="12" t="s">
        <v>540</v>
      </c>
      <c r="F80" s="12" t="s">
        <v>541</v>
      </c>
      <c r="G80" s="10" t="s">
        <v>72</v>
      </c>
      <c r="H80" s="10" t="s">
        <v>35</v>
      </c>
      <c r="I80" s="12" t="s">
        <v>36</v>
      </c>
      <c r="J80" s="13">
        <v>1</v>
      </c>
      <c r="K80" s="13">
        <v>317</v>
      </c>
      <c r="L80" s="13">
        <v>2024</v>
      </c>
      <c r="M80" s="12" t="s">
        <v>542</v>
      </c>
      <c r="N80" s="12" t="s">
        <v>38</v>
      </c>
      <c r="O80" s="12" t="s">
        <v>39</v>
      </c>
      <c r="P80" s="10" t="s">
        <v>40</v>
      </c>
      <c r="Q80" s="12" t="s">
        <v>41</v>
      </c>
      <c r="R80" s="14" t="s">
        <v>543</v>
      </c>
      <c r="S80" s="15"/>
      <c r="T80" s="10"/>
      <c r="U80" s="16" t="str">
        <f>HYPERLINK("https://media.infra-m.ru/1946/1946225/cover/1946225.jpg", "Обложка")</f>
        <v>Обложка</v>
      </c>
      <c r="V80" s="16" t="str">
        <f>HYPERLINK("https://znanium.ru/catalog/product/1946225", "Ознакомиться")</f>
        <v>Ознакомиться</v>
      </c>
      <c r="W80" s="12" t="s">
        <v>182</v>
      </c>
      <c r="X80" s="10" t="s">
        <v>544</v>
      </c>
      <c r="Y80" s="10"/>
    </row>
    <row r="81" spans="1:25" s="8" customFormat="1" ht="51.95" customHeight="1" x14ac:dyDescent="0.2">
      <c r="A81" s="29">
        <v>0</v>
      </c>
      <c r="B81" s="10" t="s">
        <v>545</v>
      </c>
      <c r="C81" s="11">
        <v>2304.9</v>
      </c>
      <c r="D81" s="12" t="s">
        <v>546</v>
      </c>
      <c r="E81" s="12" t="s">
        <v>547</v>
      </c>
      <c r="F81" s="12" t="s">
        <v>548</v>
      </c>
      <c r="G81" s="10" t="s">
        <v>72</v>
      </c>
      <c r="H81" s="10" t="s">
        <v>241</v>
      </c>
      <c r="I81" s="12"/>
      <c r="J81" s="13">
        <v>1</v>
      </c>
      <c r="K81" s="13">
        <v>512</v>
      </c>
      <c r="L81" s="13">
        <v>2023</v>
      </c>
      <c r="M81" s="12" t="s">
        <v>549</v>
      </c>
      <c r="N81" s="12" t="s">
        <v>38</v>
      </c>
      <c r="O81" s="12" t="s">
        <v>39</v>
      </c>
      <c r="P81" s="10" t="s">
        <v>75</v>
      </c>
      <c r="Q81" s="12" t="s">
        <v>76</v>
      </c>
      <c r="R81" s="14" t="s">
        <v>550</v>
      </c>
      <c r="S81" s="15" t="s">
        <v>551</v>
      </c>
      <c r="T81" s="10"/>
      <c r="U81" s="16" t="str">
        <f>HYPERLINK("https://media.infra-m.ru/1905/1905749/cover/1905749.jpg", "Обложка")</f>
        <v>Обложка</v>
      </c>
      <c r="V81" s="16" t="str">
        <f>HYPERLINK("https://znanium.ru/catalog/product/1001113", "Ознакомиться")</f>
        <v>Ознакомиться</v>
      </c>
      <c r="W81" s="12" t="s">
        <v>153</v>
      </c>
      <c r="X81" s="10"/>
      <c r="Y81" s="10"/>
    </row>
    <row r="82" spans="1:25" s="3" customFormat="1" ht="51.95" customHeight="1" x14ac:dyDescent="0.2">
      <c r="A82" s="29">
        <v>0</v>
      </c>
      <c r="B82" s="10" t="s">
        <v>552</v>
      </c>
      <c r="C82" s="11">
        <v>1180</v>
      </c>
      <c r="D82" s="12" t="s">
        <v>553</v>
      </c>
      <c r="E82" s="12" t="s">
        <v>554</v>
      </c>
      <c r="F82" s="12" t="s">
        <v>555</v>
      </c>
      <c r="G82" s="10" t="s">
        <v>34</v>
      </c>
      <c r="H82" s="10" t="s">
        <v>35</v>
      </c>
      <c r="I82" s="12" t="s">
        <v>36</v>
      </c>
      <c r="J82" s="13">
        <v>1</v>
      </c>
      <c r="K82" s="13">
        <v>311</v>
      </c>
      <c r="L82" s="13">
        <v>2022</v>
      </c>
      <c r="M82" s="12" t="s">
        <v>556</v>
      </c>
      <c r="N82" s="12" t="s">
        <v>38</v>
      </c>
      <c r="O82" s="12" t="s">
        <v>39</v>
      </c>
      <c r="P82" s="10" t="s">
        <v>40</v>
      </c>
      <c r="Q82" s="12" t="s">
        <v>41</v>
      </c>
      <c r="R82" s="14" t="s">
        <v>557</v>
      </c>
      <c r="S82" s="15"/>
      <c r="T82" s="10"/>
      <c r="U82" s="16" t="str">
        <f>HYPERLINK("https://media.infra-m.ru/1681/1681993/cover/1681993.jpg", "Обложка")</f>
        <v>Обложка</v>
      </c>
      <c r="V82" s="16" t="str">
        <f>HYPERLINK("https://znanium.ru/catalog/product/1681993", "Ознакомиться")</f>
        <v>Ознакомиться</v>
      </c>
      <c r="W82" s="12" t="s">
        <v>466</v>
      </c>
      <c r="X82" s="10"/>
      <c r="Y82" s="10"/>
    </row>
    <row r="83" spans="1:25" s="3" customFormat="1" ht="51.95" customHeight="1" x14ac:dyDescent="0.2">
      <c r="A83" s="29">
        <v>0</v>
      </c>
      <c r="B83" s="10" t="s">
        <v>558</v>
      </c>
      <c r="C83" s="11">
        <v>1604.9</v>
      </c>
      <c r="D83" s="12" t="s">
        <v>559</v>
      </c>
      <c r="E83" s="12" t="s">
        <v>560</v>
      </c>
      <c r="F83" s="12" t="s">
        <v>444</v>
      </c>
      <c r="G83" s="10" t="s">
        <v>72</v>
      </c>
      <c r="H83" s="10" t="s">
        <v>35</v>
      </c>
      <c r="I83" s="12" t="s">
        <v>36</v>
      </c>
      <c r="J83" s="13">
        <v>1</v>
      </c>
      <c r="K83" s="13">
        <v>356</v>
      </c>
      <c r="L83" s="13">
        <v>2023</v>
      </c>
      <c r="M83" s="12" t="s">
        <v>561</v>
      </c>
      <c r="N83" s="12" t="s">
        <v>38</v>
      </c>
      <c r="O83" s="12" t="s">
        <v>39</v>
      </c>
      <c r="P83" s="10" t="s">
        <v>40</v>
      </c>
      <c r="Q83" s="12" t="s">
        <v>41</v>
      </c>
      <c r="R83" s="14" t="s">
        <v>562</v>
      </c>
      <c r="S83" s="15"/>
      <c r="T83" s="10"/>
      <c r="U83" s="16" t="str">
        <f>HYPERLINK("https://media.infra-m.ru/2030/2030878/cover/2030878.jpg", "Обложка")</f>
        <v>Обложка</v>
      </c>
      <c r="V83" s="16" t="str">
        <f>HYPERLINK("https://znanium.ru/catalog/product/999880", "Ознакомиться")</f>
        <v>Ознакомиться</v>
      </c>
      <c r="W83" s="12" t="s">
        <v>182</v>
      </c>
      <c r="X83" s="10"/>
      <c r="Y83" s="10"/>
    </row>
    <row r="84" spans="1:25" s="3" customFormat="1" ht="42" customHeight="1" x14ac:dyDescent="0.2">
      <c r="A84" s="29">
        <v>0</v>
      </c>
      <c r="B84" s="10" t="s">
        <v>563</v>
      </c>
      <c r="C84" s="11">
        <v>1099</v>
      </c>
      <c r="D84" s="12" t="s">
        <v>564</v>
      </c>
      <c r="E84" s="12" t="s">
        <v>565</v>
      </c>
      <c r="F84" s="12" t="s">
        <v>566</v>
      </c>
      <c r="G84" s="10" t="s">
        <v>72</v>
      </c>
      <c r="H84" s="10" t="s">
        <v>35</v>
      </c>
      <c r="I84" s="12" t="s">
        <v>95</v>
      </c>
      <c r="J84" s="13">
        <v>1</v>
      </c>
      <c r="K84" s="13">
        <v>212</v>
      </c>
      <c r="L84" s="13">
        <v>2024</v>
      </c>
      <c r="M84" s="12" t="s">
        <v>567</v>
      </c>
      <c r="N84" s="12" t="s">
        <v>38</v>
      </c>
      <c r="O84" s="12" t="s">
        <v>39</v>
      </c>
      <c r="P84" s="10" t="s">
        <v>75</v>
      </c>
      <c r="Q84" s="12" t="s">
        <v>76</v>
      </c>
      <c r="R84" s="14" t="s">
        <v>568</v>
      </c>
      <c r="S84" s="15"/>
      <c r="T84" s="10"/>
      <c r="U84" s="16" t="str">
        <f>HYPERLINK("https://media.infra-m.ru/1852/1852455/cover/1852455.jpg", "Обложка")</f>
        <v>Обложка</v>
      </c>
      <c r="V84" s="16" t="str">
        <f>HYPERLINK("https://znanium.ru/catalog/product/1852455", "Ознакомиться")</f>
        <v>Ознакомиться</v>
      </c>
      <c r="W84" s="12" t="s">
        <v>569</v>
      </c>
      <c r="X84" s="10" t="s">
        <v>570</v>
      </c>
      <c r="Y84" s="10"/>
    </row>
    <row r="85" spans="1:25" s="3" customFormat="1" ht="51.95" customHeight="1" x14ac:dyDescent="0.2">
      <c r="A85" s="29">
        <v>0</v>
      </c>
      <c r="B85" s="10" t="s">
        <v>571</v>
      </c>
      <c r="C85" s="17">
        <v>460</v>
      </c>
      <c r="D85" s="12" t="s">
        <v>572</v>
      </c>
      <c r="E85" s="12" t="s">
        <v>573</v>
      </c>
      <c r="F85" s="12" t="s">
        <v>574</v>
      </c>
      <c r="G85" s="10" t="s">
        <v>34</v>
      </c>
      <c r="H85" s="10" t="s">
        <v>35</v>
      </c>
      <c r="I85" s="12" t="s">
        <v>36</v>
      </c>
      <c r="J85" s="13">
        <v>1</v>
      </c>
      <c r="K85" s="13">
        <v>124</v>
      </c>
      <c r="L85" s="13">
        <v>2021</v>
      </c>
      <c r="M85" s="12" t="s">
        <v>575</v>
      </c>
      <c r="N85" s="12" t="s">
        <v>38</v>
      </c>
      <c r="O85" s="12" t="s">
        <v>39</v>
      </c>
      <c r="P85" s="10" t="s">
        <v>40</v>
      </c>
      <c r="Q85" s="12" t="s">
        <v>41</v>
      </c>
      <c r="R85" s="14" t="s">
        <v>576</v>
      </c>
      <c r="S85" s="15"/>
      <c r="T85" s="10"/>
      <c r="U85" s="16" t="str">
        <f>HYPERLINK("https://media.infra-m.ru/1238/1238781/cover/1238781.jpg", "Обложка")</f>
        <v>Обложка</v>
      </c>
      <c r="V85" s="16" t="str">
        <f>HYPERLINK("https://znanium.ru/catalog/product/1238781", "Ознакомиться")</f>
        <v>Ознакомиться</v>
      </c>
      <c r="W85" s="12" t="s">
        <v>577</v>
      </c>
      <c r="X85" s="10"/>
      <c r="Y85" s="10"/>
    </row>
    <row r="86" spans="1:25" s="8" customFormat="1" ht="42" customHeight="1" x14ac:dyDescent="0.2">
      <c r="A86" s="29">
        <v>0</v>
      </c>
      <c r="B86" s="10" t="s">
        <v>578</v>
      </c>
      <c r="C86" s="11">
        <v>1490</v>
      </c>
      <c r="D86" s="12" t="s">
        <v>579</v>
      </c>
      <c r="E86" s="12" t="s">
        <v>580</v>
      </c>
      <c r="F86" s="12" t="s">
        <v>581</v>
      </c>
      <c r="G86" s="10" t="s">
        <v>34</v>
      </c>
      <c r="H86" s="10" t="s">
        <v>35</v>
      </c>
      <c r="I86" s="12" t="s">
        <v>36</v>
      </c>
      <c r="J86" s="13">
        <v>1</v>
      </c>
      <c r="K86" s="13">
        <v>331</v>
      </c>
      <c r="L86" s="13">
        <v>2023</v>
      </c>
      <c r="M86" s="12" t="s">
        <v>582</v>
      </c>
      <c r="N86" s="12" t="s">
        <v>38</v>
      </c>
      <c r="O86" s="12" t="s">
        <v>39</v>
      </c>
      <c r="P86" s="10" t="s">
        <v>40</v>
      </c>
      <c r="Q86" s="12" t="s">
        <v>41</v>
      </c>
      <c r="R86" s="14" t="s">
        <v>386</v>
      </c>
      <c r="S86" s="15"/>
      <c r="T86" s="10"/>
      <c r="U86" s="16" t="str">
        <f>HYPERLINK("https://media.infra-m.ru/1910/1910553/cover/1910553.jpg", "Обложка")</f>
        <v>Обложка</v>
      </c>
      <c r="V86" s="16" t="str">
        <f>HYPERLINK("https://znanium.ru/catalog/product/1910553", "Ознакомиться")</f>
        <v>Ознакомиться</v>
      </c>
      <c r="W86" s="12" t="s">
        <v>583</v>
      </c>
      <c r="X86" s="10"/>
      <c r="Y86" s="10"/>
    </row>
    <row r="87" spans="1:25" s="3" customFormat="1" ht="44.1" customHeight="1" x14ac:dyDescent="0.2">
      <c r="A87" s="29">
        <v>0</v>
      </c>
      <c r="B87" s="10" t="s">
        <v>584</v>
      </c>
      <c r="C87" s="17">
        <v>864.9</v>
      </c>
      <c r="D87" s="12" t="s">
        <v>585</v>
      </c>
      <c r="E87" s="12" t="s">
        <v>586</v>
      </c>
      <c r="F87" s="12" t="s">
        <v>587</v>
      </c>
      <c r="G87" s="10" t="s">
        <v>72</v>
      </c>
      <c r="H87" s="10" t="s">
        <v>149</v>
      </c>
      <c r="I87" s="12"/>
      <c r="J87" s="13">
        <v>1</v>
      </c>
      <c r="K87" s="13">
        <v>432</v>
      </c>
      <c r="L87" s="13">
        <v>2015</v>
      </c>
      <c r="M87" s="12" t="s">
        <v>588</v>
      </c>
      <c r="N87" s="12" t="s">
        <v>38</v>
      </c>
      <c r="O87" s="12" t="s">
        <v>39</v>
      </c>
      <c r="P87" s="10" t="s">
        <v>589</v>
      </c>
      <c r="Q87" s="12" t="s">
        <v>41</v>
      </c>
      <c r="R87" s="14" t="s">
        <v>590</v>
      </c>
      <c r="S87" s="15"/>
      <c r="T87" s="10"/>
      <c r="U87" s="16" t="str">
        <f>HYPERLINK("https://media.infra-m.ru/0481/0481748/cover/481748.jpg", "Обложка")</f>
        <v>Обложка</v>
      </c>
      <c r="V87" s="16" t="str">
        <f>HYPERLINK("https://znanium.ru/catalog/product/367393", "Ознакомиться")</f>
        <v>Ознакомиться</v>
      </c>
      <c r="W87" s="12" t="s">
        <v>425</v>
      </c>
      <c r="X87" s="10"/>
      <c r="Y87" s="10"/>
    </row>
    <row r="88" spans="1:25" s="3" customFormat="1" ht="51.95" customHeight="1" x14ac:dyDescent="0.2">
      <c r="A88" s="29">
        <v>0</v>
      </c>
      <c r="B88" s="10" t="s">
        <v>591</v>
      </c>
      <c r="C88" s="17">
        <v>990</v>
      </c>
      <c r="D88" s="12" t="s">
        <v>592</v>
      </c>
      <c r="E88" s="12" t="s">
        <v>593</v>
      </c>
      <c r="F88" s="12" t="s">
        <v>594</v>
      </c>
      <c r="G88" s="10" t="s">
        <v>34</v>
      </c>
      <c r="H88" s="10" t="s">
        <v>35</v>
      </c>
      <c r="I88" s="12" t="s">
        <v>36</v>
      </c>
      <c r="J88" s="13">
        <v>1</v>
      </c>
      <c r="K88" s="13">
        <v>214</v>
      </c>
      <c r="L88" s="13">
        <v>2024</v>
      </c>
      <c r="M88" s="12" t="s">
        <v>595</v>
      </c>
      <c r="N88" s="12" t="s">
        <v>38</v>
      </c>
      <c r="O88" s="12" t="s">
        <v>39</v>
      </c>
      <c r="P88" s="10" t="s">
        <v>40</v>
      </c>
      <c r="Q88" s="12" t="s">
        <v>41</v>
      </c>
      <c r="R88" s="14" t="s">
        <v>596</v>
      </c>
      <c r="S88" s="15"/>
      <c r="T88" s="10"/>
      <c r="U88" s="16" t="str">
        <f>HYPERLINK("https://media.infra-m.ru/2119/2119941/cover/2119941.jpg", "Обложка")</f>
        <v>Обложка</v>
      </c>
      <c r="V88" s="16" t="str">
        <f>HYPERLINK("https://znanium.ru/catalog/product/2119941", "Ознакомиться")</f>
        <v>Ознакомиться</v>
      </c>
      <c r="W88" s="12" t="s">
        <v>251</v>
      </c>
      <c r="X88" s="10"/>
      <c r="Y88" s="10"/>
    </row>
    <row r="89" spans="1:25" s="3" customFormat="1" ht="51.95" customHeight="1" x14ac:dyDescent="0.2">
      <c r="A89" s="29">
        <v>0</v>
      </c>
      <c r="B89" s="10" t="s">
        <v>597</v>
      </c>
      <c r="C89" s="17">
        <v>694.4</v>
      </c>
      <c r="D89" s="12" t="s">
        <v>598</v>
      </c>
      <c r="E89" s="12" t="s">
        <v>599</v>
      </c>
      <c r="F89" s="12" t="s">
        <v>600</v>
      </c>
      <c r="G89" s="10" t="s">
        <v>34</v>
      </c>
      <c r="H89" s="10" t="s">
        <v>35</v>
      </c>
      <c r="I89" s="12" t="s">
        <v>49</v>
      </c>
      <c r="J89" s="13">
        <v>1</v>
      </c>
      <c r="K89" s="13">
        <v>173</v>
      </c>
      <c r="L89" s="13">
        <v>2020</v>
      </c>
      <c r="M89" s="12" t="s">
        <v>601</v>
      </c>
      <c r="N89" s="12" t="s">
        <v>38</v>
      </c>
      <c r="O89" s="12" t="s">
        <v>39</v>
      </c>
      <c r="P89" s="10" t="s">
        <v>40</v>
      </c>
      <c r="Q89" s="12" t="s">
        <v>127</v>
      </c>
      <c r="R89" s="14" t="s">
        <v>602</v>
      </c>
      <c r="S89" s="15"/>
      <c r="T89" s="10"/>
      <c r="U89" s="16" t="str">
        <f>HYPERLINK("https://media.infra-m.ru/2081/2081775/cover/2081775.jpg", "Обложка")</f>
        <v>Обложка</v>
      </c>
      <c r="V89" s="16" t="str">
        <f>HYPERLINK("https://znanium.ru/catalog/product/1896434", "Ознакомиться")</f>
        <v>Ознакомиться</v>
      </c>
      <c r="W89" s="12" t="s">
        <v>52</v>
      </c>
      <c r="X89" s="10"/>
      <c r="Y89" s="10"/>
    </row>
    <row r="90" spans="1:25" s="3" customFormat="1" ht="51.95" customHeight="1" x14ac:dyDescent="0.2">
      <c r="A90" s="29">
        <v>0</v>
      </c>
      <c r="B90" s="10" t="s">
        <v>603</v>
      </c>
      <c r="C90" s="11">
        <v>1360</v>
      </c>
      <c r="D90" s="12" t="s">
        <v>604</v>
      </c>
      <c r="E90" s="12" t="s">
        <v>605</v>
      </c>
      <c r="F90" s="12" t="s">
        <v>541</v>
      </c>
      <c r="G90" s="10" t="s">
        <v>72</v>
      </c>
      <c r="H90" s="10" t="s">
        <v>35</v>
      </c>
      <c r="I90" s="12" t="s">
        <v>73</v>
      </c>
      <c r="J90" s="13">
        <v>1</v>
      </c>
      <c r="K90" s="13">
        <v>355</v>
      </c>
      <c r="L90" s="13">
        <v>2022</v>
      </c>
      <c r="M90" s="12" t="s">
        <v>606</v>
      </c>
      <c r="N90" s="12" t="s">
        <v>38</v>
      </c>
      <c r="O90" s="12" t="s">
        <v>39</v>
      </c>
      <c r="P90" s="10" t="s">
        <v>75</v>
      </c>
      <c r="Q90" s="12" t="s">
        <v>76</v>
      </c>
      <c r="R90" s="14" t="s">
        <v>607</v>
      </c>
      <c r="S90" s="15" t="s">
        <v>608</v>
      </c>
      <c r="T90" s="10"/>
      <c r="U90" s="16" t="str">
        <f>HYPERLINK("https://media.infra-m.ru/0992/0992890/cover/992890.jpg", "Обложка")</f>
        <v>Обложка</v>
      </c>
      <c r="V90" s="16" t="str">
        <f>HYPERLINK("https://znanium.ru/catalog/product/992890", "Ознакомиться")</f>
        <v>Ознакомиться</v>
      </c>
      <c r="W90" s="12" t="s">
        <v>182</v>
      </c>
      <c r="X90" s="10"/>
      <c r="Y90" s="10"/>
    </row>
    <row r="91" spans="1:25" s="3" customFormat="1" ht="42" customHeight="1" x14ac:dyDescent="0.2">
      <c r="A91" s="29">
        <v>0</v>
      </c>
      <c r="B91" s="10" t="s">
        <v>609</v>
      </c>
      <c r="C91" s="17">
        <v>644.9</v>
      </c>
      <c r="D91" s="12" t="s">
        <v>610</v>
      </c>
      <c r="E91" s="12" t="s">
        <v>611</v>
      </c>
      <c r="F91" s="12" t="s">
        <v>612</v>
      </c>
      <c r="G91" s="10" t="s">
        <v>72</v>
      </c>
      <c r="H91" s="10" t="s">
        <v>64</v>
      </c>
      <c r="I91" s="12" t="s">
        <v>73</v>
      </c>
      <c r="J91" s="13">
        <v>1</v>
      </c>
      <c r="K91" s="13">
        <v>200</v>
      </c>
      <c r="L91" s="13">
        <v>2019</v>
      </c>
      <c r="M91" s="12" t="s">
        <v>613</v>
      </c>
      <c r="N91" s="12" t="s">
        <v>38</v>
      </c>
      <c r="O91" s="12" t="s">
        <v>39</v>
      </c>
      <c r="P91" s="10" t="s">
        <v>75</v>
      </c>
      <c r="Q91" s="12" t="s">
        <v>76</v>
      </c>
      <c r="R91" s="14" t="s">
        <v>190</v>
      </c>
      <c r="S91" s="15"/>
      <c r="T91" s="10"/>
      <c r="U91" s="16" t="str">
        <f>HYPERLINK("https://media.infra-m.ru/1007/1007936/cover/1007936.jpg", "Обложка")</f>
        <v>Обложка</v>
      </c>
      <c r="V91" s="16" t="str">
        <f>HYPERLINK("https://znanium.ru/catalog/product/1943514", "Ознакомиться")</f>
        <v>Ознакомиться</v>
      </c>
      <c r="W91" s="12" t="s">
        <v>614</v>
      </c>
      <c r="X91" s="10"/>
      <c r="Y91" s="10"/>
    </row>
    <row r="92" spans="1:25" s="3" customFormat="1" ht="42" customHeight="1" x14ac:dyDescent="0.2">
      <c r="A92" s="29">
        <v>0</v>
      </c>
      <c r="B92" s="10" t="s">
        <v>615</v>
      </c>
      <c r="C92" s="11">
        <v>1070</v>
      </c>
      <c r="D92" s="12" t="s">
        <v>616</v>
      </c>
      <c r="E92" s="12" t="s">
        <v>617</v>
      </c>
      <c r="F92" s="12" t="s">
        <v>618</v>
      </c>
      <c r="G92" s="10" t="s">
        <v>34</v>
      </c>
      <c r="H92" s="10" t="s">
        <v>35</v>
      </c>
      <c r="I92" s="12" t="s">
        <v>36</v>
      </c>
      <c r="J92" s="13">
        <v>1</v>
      </c>
      <c r="K92" s="13">
        <v>231</v>
      </c>
      <c r="L92" s="13">
        <v>2024</v>
      </c>
      <c r="M92" s="12" t="s">
        <v>619</v>
      </c>
      <c r="N92" s="12" t="s">
        <v>38</v>
      </c>
      <c r="O92" s="12" t="s">
        <v>39</v>
      </c>
      <c r="P92" s="10" t="s">
        <v>40</v>
      </c>
      <c r="Q92" s="12" t="s">
        <v>41</v>
      </c>
      <c r="R92" s="14" t="s">
        <v>620</v>
      </c>
      <c r="S92" s="15"/>
      <c r="T92" s="10"/>
      <c r="U92" s="16" t="str">
        <f>HYPERLINK("https://media.infra-m.ru/2082/2082662/cover/2082662.jpg", "Обложка")</f>
        <v>Обложка</v>
      </c>
      <c r="V92" s="16" t="str">
        <f>HYPERLINK("https://znanium.ru/catalog/product/2082662", "Ознакомиться")</f>
        <v>Ознакомиться</v>
      </c>
      <c r="W92" s="12" t="s">
        <v>621</v>
      </c>
      <c r="X92" s="10" t="s">
        <v>622</v>
      </c>
      <c r="Y92" s="10"/>
    </row>
    <row r="93" spans="1:25" s="3" customFormat="1" ht="51.95" customHeight="1" x14ac:dyDescent="0.2">
      <c r="A93" s="29">
        <v>0</v>
      </c>
      <c r="B93" s="10" t="s">
        <v>623</v>
      </c>
      <c r="C93" s="17">
        <v>400</v>
      </c>
      <c r="D93" s="12" t="s">
        <v>624</v>
      </c>
      <c r="E93" s="12" t="s">
        <v>625</v>
      </c>
      <c r="F93" s="12" t="s">
        <v>626</v>
      </c>
      <c r="G93" s="10" t="s">
        <v>34</v>
      </c>
      <c r="H93" s="10" t="s">
        <v>64</v>
      </c>
      <c r="I93" s="12" t="s">
        <v>36</v>
      </c>
      <c r="J93" s="13">
        <v>1</v>
      </c>
      <c r="K93" s="13">
        <v>116</v>
      </c>
      <c r="L93" s="13">
        <v>2019</v>
      </c>
      <c r="M93" s="12" t="s">
        <v>627</v>
      </c>
      <c r="N93" s="12" t="s">
        <v>38</v>
      </c>
      <c r="O93" s="12" t="s">
        <v>39</v>
      </c>
      <c r="P93" s="10" t="s">
        <v>40</v>
      </c>
      <c r="Q93" s="12" t="s">
        <v>41</v>
      </c>
      <c r="R93" s="14" t="s">
        <v>628</v>
      </c>
      <c r="S93" s="15"/>
      <c r="T93" s="10"/>
      <c r="U93" s="16" t="str">
        <f>HYPERLINK("https://media.infra-m.ru/1015/1015328/cover/1015328.jpg", "Обложка")</f>
        <v>Обложка</v>
      </c>
      <c r="V93" s="16" t="str">
        <f>HYPERLINK("https://znanium.ru/catalog/product/1015328", "Ознакомиться")</f>
        <v>Ознакомиться</v>
      </c>
      <c r="W93" s="12" t="s">
        <v>629</v>
      </c>
      <c r="X93" s="10"/>
      <c r="Y93" s="10"/>
    </row>
    <row r="94" spans="1:25" s="3" customFormat="1" ht="51.95" customHeight="1" x14ac:dyDescent="0.2">
      <c r="A94" s="29">
        <v>0</v>
      </c>
      <c r="B94" s="10" t="s">
        <v>630</v>
      </c>
      <c r="C94" s="11">
        <v>1514</v>
      </c>
      <c r="D94" s="12" t="s">
        <v>631</v>
      </c>
      <c r="E94" s="12" t="s">
        <v>632</v>
      </c>
      <c r="F94" s="12" t="s">
        <v>633</v>
      </c>
      <c r="G94" s="10" t="s">
        <v>48</v>
      </c>
      <c r="H94" s="10" t="s">
        <v>64</v>
      </c>
      <c r="I94" s="12" t="s">
        <v>634</v>
      </c>
      <c r="J94" s="13">
        <v>1</v>
      </c>
      <c r="K94" s="13">
        <v>331</v>
      </c>
      <c r="L94" s="13">
        <v>2022</v>
      </c>
      <c r="M94" s="12" t="s">
        <v>635</v>
      </c>
      <c r="N94" s="12" t="s">
        <v>38</v>
      </c>
      <c r="O94" s="12" t="s">
        <v>39</v>
      </c>
      <c r="P94" s="10" t="s">
        <v>75</v>
      </c>
      <c r="Q94" s="12" t="s">
        <v>76</v>
      </c>
      <c r="R94" s="14" t="s">
        <v>636</v>
      </c>
      <c r="S94" s="15"/>
      <c r="T94" s="10"/>
      <c r="U94" s="16" t="str">
        <f>HYPERLINK("https://media.infra-m.ru/2110/2110033/cover/2110033.jpg", "Обложка")</f>
        <v>Обложка</v>
      </c>
      <c r="V94" s="16" t="str">
        <f>HYPERLINK("https://znanium.ru/catalog/product/2110032", "Ознакомиться")</f>
        <v>Ознакомиться</v>
      </c>
      <c r="W94" s="12" t="s">
        <v>637</v>
      </c>
      <c r="X94" s="10"/>
      <c r="Y94" s="10"/>
    </row>
    <row r="95" spans="1:25" s="4" customFormat="1" ht="21.95" customHeight="1" x14ac:dyDescent="0.2"/>
    <row r="96" spans="1:25" ht="15.95" customHeight="1" x14ac:dyDescent="0.25">
      <c r="A96" s="6"/>
      <c r="B96" s="6"/>
    </row>
    <row r="97" spans="1:5" s="5" customFormat="1" ht="12.95" customHeight="1" x14ac:dyDescent="0.2"/>
    <row r="98" spans="1:5" s="5" customFormat="1" ht="12.95" customHeight="1" x14ac:dyDescent="0.2">
      <c r="A98" s="7"/>
      <c r="B98" s="7"/>
      <c r="C98" s="7"/>
      <c r="D98" s="7"/>
      <c r="E98" s="7"/>
    </row>
    <row r="99" spans="1:5" s="5" customFormat="1" ht="12.95" customHeight="1" x14ac:dyDescent="0.2">
      <c r="A99" s="7"/>
      <c r="B99" s="7"/>
      <c r="C99" s="7"/>
      <c r="D99" s="7"/>
      <c r="E99" s="7"/>
    </row>
    <row r="100" spans="1:5" s="5" customFormat="1" ht="12.95" customHeight="1" x14ac:dyDescent="0.2">
      <c r="A100" s="7"/>
      <c r="B100" s="7"/>
      <c r="C100" s="7"/>
      <c r="D100" s="7"/>
      <c r="E100" s="7"/>
    </row>
    <row r="101" spans="1:5" s="5" customFormat="1" ht="12.95" customHeight="1" x14ac:dyDescent="0.2">
      <c r="A101" s="7"/>
      <c r="B101" s="7"/>
      <c r="C101" s="7"/>
      <c r="D101" s="7"/>
      <c r="E101" s="7"/>
    </row>
    <row r="102" spans="1:5" s="5" customFormat="1" ht="12.95" customHeight="1" x14ac:dyDescent="0.2">
      <c r="A102" s="7"/>
      <c r="B102" s="7"/>
      <c r="C102" s="7"/>
      <c r="D102" s="7"/>
      <c r="E102" s="7"/>
    </row>
    <row r="103" spans="1:5" s="5" customFormat="1" ht="12.95" customHeight="1" x14ac:dyDescent="0.2">
      <c r="A103" s="7"/>
      <c r="B103" s="7"/>
      <c r="C103" s="7"/>
      <c r="D103" s="7"/>
      <c r="E103" s="7"/>
    </row>
    <row r="104" spans="1:5" s="5" customFormat="1" ht="12.95" customHeight="1" x14ac:dyDescent="0.2">
      <c r="A104" s="7"/>
      <c r="B104" s="7"/>
      <c r="C104" s="7"/>
      <c r="D104" s="7"/>
      <c r="E104" s="7"/>
    </row>
    <row r="105" spans="1:5" s="5" customFormat="1" ht="12.95" customHeight="1" x14ac:dyDescent="0.2">
      <c r="A105" s="7"/>
      <c r="B105" s="7"/>
      <c r="C105" s="7"/>
      <c r="D105" s="7"/>
      <c r="E105" s="7"/>
    </row>
    <row r="106" spans="1:5" s="5" customFormat="1" ht="12.95" customHeight="1" x14ac:dyDescent="0.2">
      <c r="A106" s="7"/>
      <c r="B106" s="7"/>
      <c r="C106" s="7"/>
      <c r="D106" s="7"/>
      <c r="E106" s="7"/>
    </row>
    <row r="107" spans="1:5" s="5" customFormat="1" ht="12.95" customHeight="1" x14ac:dyDescent="0.2">
      <c r="A107" s="7"/>
      <c r="B107" s="7"/>
      <c r="C107" s="7"/>
      <c r="D107" s="7"/>
      <c r="E107" s="7"/>
    </row>
    <row r="108" spans="1:5" s="5" customFormat="1" ht="12.95" customHeight="1" x14ac:dyDescent="0.2">
      <c r="A108" s="7"/>
      <c r="B108" s="7"/>
      <c r="C108" s="7"/>
      <c r="D108" s="7"/>
      <c r="E108" s="7"/>
    </row>
    <row r="109" spans="1:5" s="5" customFormat="1" ht="12.95" customHeight="1" x14ac:dyDescent="0.2">
      <c r="A109" s="7"/>
      <c r="B109" s="7"/>
      <c r="C109" s="7"/>
      <c r="D109" s="7"/>
      <c r="E109" s="7"/>
    </row>
    <row r="110" spans="1:5" s="5" customFormat="1" ht="12.95" customHeight="1" x14ac:dyDescent="0.2">
      <c r="A110" s="7"/>
      <c r="B110" s="7"/>
      <c r="C110" s="7"/>
      <c r="D110" s="7"/>
      <c r="E110" s="7"/>
    </row>
    <row r="111" spans="1:5" s="5" customFormat="1" ht="12.95" customHeight="1" x14ac:dyDescent="0.2">
      <c r="A111" s="7"/>
      <c r="B111" s="7"/>
      <c r="C111" s="7"/>
      <c r="D111" s="7"/>
      <c r="E111" s="7"/>
    </row>
    <row r="112" spans="1:5" s="5" customFormat="1" ht="12.95" customHeight="1" x14ac:dyDescent="0.2">
      <c r="A112" s="7"/>
      <c r="B112" s="7"/>
      <c r="C112" s="7"/>
      <c r="D112" s="7"/>
      <c r="E112" s="7"/>
    </row>
    <row r="113" spans="1:5" s="5" customFormat="1" ht="12.95" customHeight="1" x14ac:dyDescent="0.2">
      <c r="A113" s="7"/>
      <c r="B113" s="7"/>
      <c r="C113" s="7"/>
      <c r="D113" s="7"/>
      <c r="E113" s="7"/>
    </row>
    <row r="114" spans="1:5" s="5" customFormat="1" ht="12.95" customHeight="1" x14ac:dyDescent="0.2">
      <c r="A114" s="7"/>
      <c r="B114" s="7"/>
      <c r="C114" s="7"/>
      <c r="D114" s="7"/>
      <c r="E114" s="7"/>
    </row>
    <row r="115" spans="1:5" s="5" customFormat="1" ht="12.95" customHeight="1" x14ac:dyDescent="0.2">
      <c r="A115" s="7"/>
      <c r="B115" s="7"/>
      <c r="C115" s="7"/>
      <c r="D115" s="7"/>
      <c r="E115" s="7"/>
    </row>
    <row r="116" spans="1:5" s="5" customFormat="1" ht="12.95" customHeight="1" x14ac:dyDescent="0.2">
      <c r="A116" s="7"/>
      <c r="B116" s="7"/>
      <c r="C116" s="7"/>
      <c r="D116" s="7"/>
      <c r="E116" s="7"/>
    </row>
    <row r="117" spans="1:5" s="5" customFormat="1" ht="12.95" customHeight="1" x14ac:dyDescent="0.2">
      <c r="A117" s="7"/>
      <c r="B117" s="7"/>
      <c r="C117" s="7"/>
      <c r="D117" s="7"/>
      <c r="E117" s="7"/>
    </row>
    <row r="118" spans="1:5" s="5" customFormat="1" ht="12.95" customHeight="1" x14ac:dyDescent="0.2">
      <c r="A118" s="7"/>
      <c r="B118" s="7"/>
      <c r="C118" s="7"/>
      <c r="D118" s="7"/>
      <c r="E118" s="7"/>
    </row>
    <row r="119" spans="1:5" s="5" customFormat="1" ht="12.95" customHeight="1" x14ac:dyDescent="0.2">
      <c r="A119" s="7"/>
      <c r="B119" s="7"/>
      <c r="C119" s="7"/>
      <c r="D119" s="7"/>
      <c r="E119" s="7"/>
    </row>
    <row r="120" spans="1:5" s="5" customFormat="1" ht="12.95" customHeight="1" x14ac:dyDescent="0.2">
      <c r="A120" s="7"/>
      <c r="B120" s="7"/>
      <c r="C120" s="7"/>
      <c r="D120" s="7"/>
      <c r="E120" s="7"/>
    </row>
    <row r="121" spans="1:5" s="5" customFormat="1" ht="12.95" customHeight="1" x14ac:dyDescent="0.2">
      <c r="A121" s="7"/>
      <c r="B121" s="7"/>
      <c r="C121" s="7"/>
      <c r="D121" s="7"/>
      <c r="E121" s="7"/>
    </row>
    <row r="122" spans="1:5" s="5" customFormat="1" ht="12.95" customHeight="1" x14ac:dyDescent="0.2">
      <c r="A122" s="7"/>
      <c r="B122" s="7"/>
      <c r="C122" s="7"/>
      <c r="D122" s="7"/>
      <c r="E122" s="7"/>
    </row>
    <row r="123" spans="1:5" s="5" customFormat="1" ht="12.95" customHeight="1" x14ac:dyDescent="0.2">
      <c r="A123" s="7"/>
      <c r="B123" s="7"/>
      <c r="C123" s="7"/>
      <c r="D123" s="7"/>
      <c r="E123" s="7"/>
    </row>
    <row r="124" spans="1:5" s="5" customFormat="1" ht="12.95" customHeight="1" x14ac:dyDescent="0.2">
      <c r="A124" s="7"/>
      <c r="B124" s="7"/>
      <c r="C124" s="7"/>
      <c r="D124" s="7"/>
      <c r="E124" s="7"/>
    </row>
    <row r="125" spans="1:5" s="5" customFormat="1" ht="12.95" customHeight="1" x14ac:dyDescent="0.2">
      <c r="A125" s="7"/>
      <c r="B125" s="7"/>
      <c r="C125" s="7"/>
      <c r="D125" s="7"/>
      <c r="E125" s="7"/>
    </row>
    <row r="126" spans="1:5" s="5" customFormat="1" ht="12.95" customHeight="1" x14ac:dyDescent="0.2">
      <c r="A126" s="7"/>
      <c r="B126" s="7"/>
      <c r="C126" s="7"/>
      <c r="D126" s="7"/>
      <c r="E126" s="7"/>
    </row>
    <row r="127" spans="1:5" s="5" customFormat="1" ht="12.95" customHeight="1" x14ac:dyDescent="0.2">
      <c r="A127" s="7"/>
      <c r="B127" s="7"/>
      <c r="C127" s="7"/>
      <c r="D127" s="7"/>
      <c r="E127" s="7"/>
    </row>
    <row r="128" spans="1:5" s="5" customFormat="1" ht="12.95" customHeight="1" x14ac:dyDescent="0.2">
      <c r="A128" s="7"/>
      <c r="B128" s="7"/>
      <c r="C128" s="7"/>
      <c r="D128" s="7"/>
      <c r="E128" s="7"/>
    </row>
    <row r="129" spans="1:5" s="5" customFormat="1" ht="12.95" customHeight="1" x14ac:dyDescent="0.2">
      <c r="A129" s="7"/>
      <c r="B129" s="7"/>
      <c r="C129" s="7"/>
      <c r="D129" s="7"/>
      <c r="E129" s="7"/>
    </row>
    <row r="130" spans="1:5" s="5" customFormat="1" ht="12.95" customHeight="1" x14ac:dyDescent="0.2">
      <c r="A130" s="7"/>
      <c r="B130" s="7"/>
      <c r="C130" s="7"/>
      <c r="D130" s="7"/>
      <c r="E130" s="7"/>
    </row>
    <row r="131" spans="1:5" s="5" customFormat="1" ht="12.95" customHeight="1" x14ac:dyDescent="0.2">
      <c r="A131" s="7"/>
      <c r="B131" s="7"/>
      <c r="C131" s="7"/>
      <c r="D131" s="7"/>
      <c r="E131" s="7"/>
    </row>
    <row r="132" spans="1:5" s="5" customFormat="1" ht="12.95" customHeight="1" x14ac:dyDescent="0.2">
      <c r="A132" s="7"/>
      <c r="B132" s="7"/>
      <c r="C132" s="7"/>
      <c r="D132" s="7"/>
      <c r="E132" s="7"/>
    </row>
    <row r="133" spans="1:5" s="5" customFormat="1" ht="12.95" customHeight="1" x14ac:dyDescent="0.2">
      <c r="A133" s="7"/>
      <c r="B133" s="7"/>
      <c r="C133" s="7"/>
      <c r="D133" s="7"/>
      <c r="E133" s="7"/>
    </row>
    <row r="134" spans="1:5" s="5" customFormat="1" ht="12.95" customHeight="1" x14ac:dyDescent="0.2">
      <c r="A134" s="7"/>
      <c r="B134" s="7"/>
      <c r="C134" s="7"/>
      <c r="D134" s="7"/>
      <c r="E134" s="7"/>
    </row>
    <row r="135" spans="1:5" s="5" customFormat="1" ht="12.95" customHeight="1" x14ac:dyDescent="0.2">
      <c r="A135" s="7"/>
      <c r="B135" s="7"/>
      <c r="C135" s="7"/>
      <c r="D135" s="7"/>
      <c r="E135" s="7"/>
    </row>
    <row r="136" spans="1:5" s="5" customFormat="1" ht="12.95" customHeight="1" x14ac:dyDescent="0.2">
      <c r="A136" s="7"/>
      <c r="B136" s="7"/>
      <c r="C136" s="7"/>
      <c r="D136" s="7"/>
      <c r="E136" s="7"/>
    </row>
    <row r="137" spans="1:5" s="5" customFormat="1" ht="12.95" customHeight="1" x14ac:dyDescent="0.2">
      <c r="A137" s="7"/>
      <c r="B137" s="7"/>
      <c r="C137" s="7"/>
      <c r="D137" s="7"/>
      <c r="E137" s="7"/>
    </row>
    <row r="138" spans="1:5" s="5" customFormat="1" ht="12.95" customHeight="1" x14ac:dyDescent="0.2">
      <c r="A138" s="7"/>
      <c r="B138" s="7"/>
      <c r="C138" s="7"/>
      <c r="D138" s="7"/>
      <c r="E138" s="7"/>
    </row>
    <row r="139" spans="1:5" s="5" customFormat="1" ht="12.95" customHeight="1" x14ac:dyDescent="0.2">
      <c r="A139" s="7"/>
      <c r="B139" s="7"/>
      <c r="C139" s="7"/>
      <c r="D139" s="7"/>
      <c r="E139" s="7"/>
    </row>
    <row r="140" spans="1:5" s="5" customFormat="1" ht="12.95" customHeight="1" x14ac:dyDescent="0.2">
      <c r="A140" s="7"/>
      <c r="B140" s="7"/>
      <c r="C140" s="7"/>
      <c r="D140" s="7"/>
      <c r="E140" s="7"/>
    </row>
    <row r="141" spans="1:5" s="5" customFormat="1" ht="12.95" customHeight="1" x14ac:dyDescent="0.2">
      <c r="A141" s="7"/>
      <c r="B141" s="7"/>
      <c r="C141" s="7"/>
      <c r="D141" s="7"/>
      <c r="E141" s="7"/>
    </row>
    <row r="142" spans="1:5" s="5" customFormat="1" ht="12.95" customHeight="1" x14ac:dyDescent="0.2">
      <c r="A142" s="7"/>
      <c r="B142" s="7"/>
      <c r="C142" s="7"/>
      <c r="D142" s="7"/>
      <c r="E142" s="7"/>
    </row>
    <row r="143" spans="1:5" s="5" customFormat="1" ht="12.95" customHeight="1" x14ac:dyDescent="0.2">
      <c r="A143" s="7"/>
      <c r="B143" s="7"/>
      <c r="C143" s="7"/>
      <c r="D143" s="7"/>
      <c r="E143" s="7"/>
    </row>
    <row r="144" spans="1:5" s="5" customFormat="1" ht="12.95" customHeight="1" x14ac:dyDescent="0.2">
      <c r="A144" s="7"/>
      <c r="B144" s="7"/>
      <c r="C144" s="7"/>
      <c r="D144" s="7"/>
      <c r="E144" s="7"/>
    </row>
    <row r="145" spans="1:5" s="5" customFormat="1" ht="12.95" customHeight="1" x14ac:dyDescent="0.2">
      <c r="A145" s="7"/>
      <c r="B145" s="7"/>
      <c r="C145" s="7"/>
      <c r="D145" s="7"/>
      <c r="E145" s="7"/>
    </row>
    <row r="146" spans="1:5" s="5" customFormat="1" ht="12.95" customHeight="1" x14ac:dyDescent="0.2">
      <c r="A146" s="7"/>
      <c r="B146" s="7"/>
      <c r="C146" s="7"/>
      <c r="D146" s="7"/>
      <c r="E146" s="7"/>
    </row>
    <row r="147" spans="1:5" s="5" customFormat="1" ht="12.95" customHeight="1" x14ac:dyDescent="0.2">
      <c r="A147" s="7"/>
      <c r="B147" s="7"/>
      <c r="C147" s="7"/>
      <c r="D147" s="7"/>
      <c r="E147" s="7"/>
    </row>
    <row r="148" spans="1:5" s="5" customFormat="1" ht="12.95" customHeight="1" x14ac:dyDescent="0.2">
      <c r="A148" s="7"/>
      <c r="B148" s="7"/>
      <c r="C148" s="7"/>
      <c r="D148" s="7"/>
      <c r="E148" s="7"/>
    </row>
    <row r="149" spans="1:5" s="5" customFormat="1" ht="12.95" customHeight="1" x14ac:dyDescent="0.2">
      <c r="A149" s="7"/>
      <c r="B149" s="7"/>
      <c r="C149" s="7"/>
      <c r="D149" s="7"/>
      <c r="E149" s="7"/>
    </row>
    <row r="150" spans="1:5" s="5" customFormat="1" ht="12.95" customHeight="1" x14ac:dyDescent="0.2">
      <c r="A150" s="7"/>
      <c r="B150" s="7"/>
      <c r="C150" s="7"/>
      <c r="D150" s="7"/>
      <c r="E150" s="7"/>
    </row>
    <row r="151" spans="1:5" s="5" customFormat="1" ht="12.95" customHeight="1" x14ac:dyDescent="0.2">
      <c r="A151" s="7"/>
      <c r="B151" s="7"/>
      <c r="C151" s="7"/>
      <c r="D151" s="7"/>
      <c r="E151" s="7"/>
    </row>
    <row r="152" spans="1:5" s="5" customFormat="1" ht="12.95" customHeight="1" x14ac:dyDescent="0.2">
      <c r="A152" s="7"/>
      <c r="B152" s="7"/>
      <c r="C152" s="7"/>
      <c r="D152" s="7"/>
      <c r="E152" s="7"/>
    </row>
    <row r="153" spans="1:5" s="5" customFormat="1" ht="12.95" customHeight="1" x14ac:dyDescent="0.2">
      <c r="A153" s="7"/>
      <c r="B153" s="7"/>
      <c r="C153" s="7"/>
      <c r="D153" s="7"/>
      <c r="E153" s="7"/>
    </row>
    <row r="154" spans="1:5" s="5" customFormat="1" ht="12.95" customHeight="1" x14ac:dyDescent="0.2">
      <c r="A154" s="7"/>
      <c r="B154" s="7"/>
      <c r="C154" s="7"/>
      <c r="D154" s="7"/>
      <c r="E154" s="7"/>
    </row>
    <row r="155" spans="1:5" s="5" customFormat="1" ht="12.95" customHeight="1" x14ac:dyDescent="0.2">
      <c r="A155" s="7"/>
      <c r="B155" s="7"/>
      <c r="C155" s="7"/>
      <c r="D155" s="7"/>
      <c r="E155" s="7"/>
    </row>
    <row r="156" spans="1:5" s="5" customFormat="1" ht="12.95" customHeight="1" x14ac:dyDescent="0.2">
      <c r="A156" s="7"/>
      <c r="B156" s="7"/>
      <c r="C156" s="7"/>
      <c r="D156" s="7"/>
      <c r="E156" s="7"/>
    </row>
    <row r="157" spans="1:5" s="5" customFormat="1" ht="12.95" customHeight="1" x14ac:dyDescent="0.2">
      <c r="A157" s="7"/>
      <c r="B157" s="7"/>
      <c r="C157" s="7"/>
      <c r="D157" s="7"/>
      <c r="E157" s="7"/>
    </row>
    <row r="158" spans="1:5" s="5" customFormat="1" ht="12.95" customHeight="1" x14ac:dyDescent="0.2">
      <c r="A158" s="7"/>
      <c r="B158" s="7"/>
      <c r="C158" s="7"/>
      <c r="D158" s="7"/>
      <c r="E158" s="7"/>
    </row>
    <row r="159" spans="1:5" s="5" customFormat="1" ht="12.95" customHeight="1" x14ac:dyDescent="0.2">
      <c r="A159" s="7"/>
      <c r="B159" s="7"/>
      <c r="C159" s="7"/>
      <c r="D159" s="7"/>
      <c r="E159" s="7"/>
    </row>
    <row r="160" spans="1:5" s="5" customFormat="1" ht="12.95" customHeight="1" x14ac:dyDescent="0.2">
      <c r="A160" s="7"/>
      <c r="B160" s="7"/>
      <c r="C160" s="7"/>
      <c r="D160" s="7"/>
      <c r="E160" s="7"/>
    </row>
    <row r="161" spans="1:5" s="5" customFormat="1" ht="12.95" customHeight="1" x14ac:dyDescent="0.2">
      <c r="A161" s="7"/>
      <c r="B161" s="7"/>
      <c r="C161" s="7"/>
      <c r="D161" s="7"/>
      <c r="E161" s="7"/>
    </row>
    <row r="162" spans="1:5" s="5" customFormat="1" ht="12.95" customHeight="1" x14ac:dyDescent="0.2">
      <c r="A162" s="7"/>
      <c r="B162" s="7"/>
      <c r="C162" s="7"/>
      <c r="D162" s="7"/>
      <c r="E162" s="7"/>
    </row>
    <row r="163" spans="1:5" s="5" customFormat="1" ht="12.95" customHeight="1" x14ac:dyDescent="0.2">
      <c r="A163" s="7"/>
      <c r="B163" s="7"/>
      <c r="C163" s="7"/>
      <c r="D163" s="7"/>
      <c r="E163" s="7"/>
    </row>
    <row r="164" spans="1:5" s="5" customFormat="1" ht="12.95" customHeight="1" x14ac:dyDescent="0.2">
      <c r="A164" s="7"/>
      <c r="B164" s="7"/>
      <c r="C164" s="7"/>
      <c r="D164" s="7"/>
      <c r="E164" s="7"/>
    </row>
    <row r="165" spans="1:5" s="5" customFormat="1" ht="12.95" customHeight="1" x14ac:dyDescent="0.2">
      <c r="A165" s="7"/>
      <c r="B165" s="7"/>
      <c r="C165" s="7"/>
      <c r="D165" s="7"/>
      <c r="E165" s="7"/>
    </row>
    <row r="166" spans="1:5" s="5" customFormat="1" ht="12.95" customHeight="1" x14ac:dyDescent="0.2">
      <c r="A166" s="7"/>
      <c r="B166" s="7"/>
      <c r="C166" s="7"/>
      <c r="D166" s="7"/>
      <c r="E166" s="7"/>
    </row>
    <row r="167" spans="1:5" s="5" customFormat="1" ht="12.95" customHeight="1" x14ac:dyDescent="0.2">
      <c r="A167" s="7"/>
      <c r="B167" s="7"/>
      <c r="C167" s="7"/>
      <c r="D167" s="7"/>
      <c r="E167" s="7"/>
    </row>
    <row r="168" spans="1:5" s="5" customFormat="1" ht="12.95" customHeight="1" x14ac:dyDescent="0.2">
      <c r="A168" s="7"/>
      <c r="B168" s="7"/>
      <c r="C168" s="7"/>
      <c r="D168" s="7"/>
      <c r="E168" s="7"/>
    </row>
    <row r="169" spans="1:5" s="5" customFormat="1" ht="12.95" customHeight="1" x14ac:dyDescent="0.2">
      <c r="A169" s="7"/>
      <c r="B169" s="7"/>
      <c r="C169" s="7"/>
      <c r="D169" s="7"/>
      <c r="E169" s="7"/>
    </row>
    <row r="170" spans="1:5" s="5" customFormat="1" ht="12.95" customHeight="1" x14ac:dyDescent="0.2">
      <c r="A170" s="7"/>
      <c r="B170" s="7"/>
      <c r="C170" s="7"/>
      <c r="D170" s="7"/>
      <c r="E170" s="7"/>
    </row>
    <row r="171" spans="1:5" s="5" customFormat="1" ht="12.95" customHeight="1" x14ac:dyDescent="0.2">
      <c r="A171" s="7"/>
      <c r="B171" s="7"/>
      <c r="C171" s="7"/>
      <c r="D171" s="7"/>
      <c r="E171" s="7"/>
    </row>
    <row r="172" spans="1:5" s="5" customFormat="1" ht="12.95" customHeight="1" x14ac:dyDescent="0.2">
      <c r="A172" s="7"/>
      <c r="B172" s="7"/>
      <c r="C172" s="7"/>
      <c r="D172" s="7"/>
      <c r="E172" s="7"/>
    </row>
    <row r="173" spans="1:5" s="5" customFormat="1" ht="12.95" customHeight="1" x14ac:dyDescent="0.2">
      <c r="A173" s="7"/>
      <c r="B173" s="7"/>
      <c r="C173" s="7"/>
      <c r="D173" s="7"/>
      <c r="E173" s="7"/>
    </row>
    <row r="174" spans="1:5" s="5" customFormat="1" ht="12.95" customHeight="1" x14ac:dyDescent="0.2">
      <c r="A174" s="7"/>
      <c r="B174" s="7"/>
      <c r="C174" s="7"/>
      <c r="D174" s="7"/>
      <c r="E174" s="7"/>
    </row>
    <row r="175" spans="1:5" s="5" customFormat="1" ht="12.95" customHeight="1" x14ac:dyDescent="0.2">
      <c r="A175" s="7"/>
      <c r="B175" s="7"/>
      <c r="C175" s="7"/>
      <c r="D175" s="7"/>
      <c r="E175" s="7"/>
    </row>
    <row r="176" spans="1:5" s="5" customFormat="1" ht="12.95" customHeight="1" x14ac:dyDescent="0.2">
      <c r="A176" s="7"/>
      <c r="B176" s="7"/>
      <c r="C176" s="7"/>
      <c r="D176" s="7"/>
      <c r="E176" s="7"/>
    </row>
    <row r="177" spans="1:5" s="5" customFormat="1" ht="12.95" customHeight="1" x14ac:dyDescent="0.2">
      <c r="A177" s="7"/>
      <c r="B177" s="7"/>
      <c r="C177" s="7"/>
      <c r="D177" s="7"/>
      <c r="E177" s="7"/>
    </row>
    <row r="178" spans="1:5" s="5" customFormat="1" ht="12.95" customHeight="1" x14ac:dyDescent="0.2">
      <c r="A178" s="7"/>
      <c r="B178" s="7"/>
      <c r="C178" s="7"/>
      <c r="D178" s="7"/>
      <c r="E178" s="7"/>
    </row>
    <row r="179" spans="1:5" s="5" customFormat="1" ht="12.95" customHeight="1" x14ac:dyDescent="0.2">
      <c r="A179" s="7"/>
      <c r="B179" s="7"/>
      <c r="C179" s="7"/>
      <c r="D179" s="7"/>
      <c r="E179" s="7"/>
    </row>
    <row r="180" spans="1:5" s="5" customFormat="1" ht="12.95" customHeight="1" x14ac:dyDescent="0.2">
      <c r="A180" s="7"/>
      <c r="B180" s="7"/>
      <c r="C180" s="7"/>
      <c r="D180" s="7"/>
      <c r="E180" s="7"/>
    </row>
    <row r="181" spans="1:5" s="5" customFormat="1" ht="12.95" customHeight="1" x14ac:dyDescent="0.2">
      <c r="A181" s="7"/>
      <c r="B181" s="7"/>
      <c r="C181" s="7"/>
      <c r="D181" s="7"/>
      <c r="E181" s="7"/>
    </row>
    <row r="182" spans="1:5" s="5" customFormat="1" ht="12.95" customHeight="1" x14ac:dyDescent="0.2">
      <c r="A182" s="7"/>
      <c r="B182" s="7"/>
      <c r="C182" s="7"/>
      <c r="D182" s="7"/>
      <c r="E182" s="7"/>
    </row>
    <row r="183" spans="1:5" s="5" customFormat="1" ht="12.95" customHeight="1" x14ac:dyDescent="0.2">
      <c r="A183" s="7"/>
      <c r="B183" s="7"/>
      <c r="C183" s="7"/>
      <c r="D183" s="7"/>
      <c r="E183" s="7"/>
    </row>
    <row r="184" spans="1:5" s="5" customFormat="1" ht="12.95" customHeight="1" x14ac:dyDescent="0.2">
      <c r="A184" s="7"/>
      <c r="B184" s="7"/>
      <c r="C184" s="7"/>
      <c r="D184" s="7"/>
      <c r="E184" s="7"/>
    </row>
    <row r="185" spans="1:5" s="5" customFormat="1" ht="12.95" customHeight="1" x14ac:dyDescent="0.2">
      <c r="A185" s="7"/>
      <c r="B185" s="7"/>
      <c r="C185" s="7"/>
      <c r="D185" s="7"/>
      <c r="E185" s="7"/>
    </row>
    <row r="186" spans="1:5" s="5" customFormat="1" ht="12.95" customHeight="1" x14ac:dyDescent="0.2">
      <c r="A186" s="7"/>
      <c r="B186" s="7"/>
      <c r="C186" s="7"/>
      <c r="D186" s="7"/>
      <c r="E186" s="7"/>
    </row>
    <row r="187" spans="1:5" s="5" customFormat="1" ht="12.95" customHeight="1" x14ac:dyDescent="0.2">
      <c r="A187" s="7"/>
      <c r="B187" s="7"/>
      <c r="C187" s="7"/>
      <c r="D187" s="7"/>
      <c r="E187" s="7"/>
    </row>
    <row r="188" spans="1:5" s="5" customFormat="1" ht="12.95" customHeight="1" x14ac:dyDescent="0.2">
      <c r="A188" s="7"/>
      <c r="B188" s="7"/>
      <c r="C188" s="7"/>
      <c r="D188" s="7"/>
      <c r="E188" s="7"/>
    </row>
    <row r="189" spans="1:5" s="5" customFormat="1" ht="12.95" customHeight="1" x14ac:dyDescent="0.2">
      <c r="A189" s="7"/>
      <c r="B189" s="7"/>
      <c r="C189" s="7"/>
      <c r="D189" s="7"/>
      <c r="E189" s="7"/>
    </row>
    <row r="190" spans="1:5" s="5" customFormat="1" ht="12.95" customHeight="1" x14ac:dyDescent="0.2">
      <c r="A190" s="7"/>
      <c r="B190" s="7"/>
      <c r="C190" s="7"/>
      <c r="D190" s="7"/>
      <c r="E190" s="7"/>
    </row>
    <row r="191" spans="1:5" s="5" customFormat="1" ht="12.95" customHeight="1" x14ac:dyDescent="0.2">
      <c r="A191" s="7"/>
      <c r="B191" s="7"/>
      <c r="C191" s="7"/>
      <c r="D191" s="7"/>
      <c r="E191" s="7"/>
    </row>
    <row r="192" spans="1:5" s="5" customFormat="1" ht="12.95" customHeight="1" x14ac:dyDescent="0.2">
      <c r="A192" s="7"/>
      <c r="B192" s="7"/>
      <c r="C192" s="7"/>
      <c r="D192" s="7"/>
      <c r="E192" s="7"/>
    </row>
    <row r="193" spans="1:5" s="5" customFormat="1" ht="12.95" customHeight="1" x14ac:dyDescent="0.2">
      <c r="A193" s="7"/>
      <c r="B193" s="7"/>
      <c r="C193" s="7"/>
      <c r="D193" s="7"/>
      <c r="E193" s="7"/>
    </row>
    <row r="194" spans="1:5" s="5" customFormat="1" ht="12.95" customHeight="1" x14ac:dyDescent="0.2">
      <c r="A194" s="7"/>
      <c r="B194" s="7"/>
      <c r="C194" s="7"/>
      <c r="D194" s="7"/>
      <c r="E194" s="7"/>
    </row>
    <row r="195" spans="1:5" s="5" customFormat="1" ht="12.95" customHeight="1" x14ac:dyDescent="0.2">
      <c r="A195" s="7"/>
      <c r="B195" s="7"/>
      <c r="C195" s="7"/>
      <c r="D195" s="7"/>
      <c r="E195" s="7"/>
    </row>
    <row r="196" spans="1:5" s="5" customFormat="1" ht="12.95" customHeight="1" x14ac:dyDescent="0.2">
      <c r="A196" s="7"/>
      <c r="B196" s="7"/>
      <c r="C196" s="7"/>
      <c r="D196" s="7"/>
      <c r="E196" s="7"/>
    </row>
    <row r="197" spans="1:5" s="5" customFormat="1" ht="12.95" customHeight="1" x14ac:dyDescent="0.2">
      <c r="A197" s="7"/>
      <c r="B197" s="7"/>
      <c r="C197" s="7"/>
      <c r="D197" s="7"/>
      <c r="E197" s="7"/>
    </row>
    <row r="198" spans="1:5" s="5" customFormat="1" ht="12.95" customHeight="1" x14ac:dyDescent="0.2">
      <c r="A198" s="7"/>
      <c r="B198" s="7"/>
      <c r="C198" s="7"/>
      <c r="D198" s="7"/>
      <c r="E198" s="7"/>
    </row>
    <row r="199" spans="1:5" s="5" customFormat="1" ht="12.95" customHeight="1" x14ac:dyDescent="0.2">
      <c r="A199" s="7"/>
      <c r="B199" s="7"/>
      <c r="C199" s="7"/>
      <c r="D199" s="7"/>
      <c r="E199" s="7"/>
    </row>
    <row r="200" spans="1:5" s="5" customFormat="1" ht="12.95" customHeight="1" x14ac:dyDescent="0.2">
      <c r="A200" s="7"/>
      <c r="B200" s="7"/>
      <c r="C200" s="7"/>
      <c r="D200" s="7"/>
      <c r="E200" s="7"/>
    </row>
    <row r="201" spans="1:5" s="5" customFormat="1" ht="12.95" customHeight="1" x14ac:dyDescent="0.2">
      <c r="A201" s="7"/>
      <c r="B201" s="7"/>
      <c r="C201" s="7"/>
      <c r="D201" s="7"/>
      <c r="E201" s="7"/>
    </row>
    <row r="202" spans="1:5" s="5" customFormat="1" ht="12.95" customHeight="1" x14ac:dyDescent="0.2">
      <c r="A202" s="7"/>
      <c r="B202" s="7"/>
      <c r="C202" s="7"/>
      <c r="D202" s="7"/>
      <c r="E202" s="7"/>
    </row>
    <row r="203" spans="1:5" s="5" customFormat="1" ht="12.95" customHeight="1" x14ac:dyDescent="0.2">
      <c r="A203" s="7"/>
      <c r="B203" s="7"/>
      <c r="C203" s="7"/>
      <c r="D203" s="7"/>
      <c r="E203" s="7"/>
    </row>
    <row r="204" spans="1:5" s="5" customFormat="1" ht="12.95" customHeight="1" x14ac:dyDescent="0.2">
      <c r="A204" s="7"/>
      <c r="B204" s="7"/>
      <c r="C204" s="7"/>
      <c r="D204" s="7"/>
      <c r="E204" s="7"/>
    </row>
    <row r="205" spans="1:5" s="5" customFormat="1" ht="12.95" customHeight="1" x14ac:dyDescent="0.2">
      <c r="A205" s="7"/>
      <c r="B205" s="7"/>
      <c r="C205" s="7"/>
      <c r="D205" s="7"/>
      <c r="E205" s="7"/>
    </row>
    <row r="206" spans="1:5" s="5" customFormat="1" ht="12.95" customHeight="1" x14ac:dyDescent="0.2">
      <c r="A206" s="7"/>
      <c r="B206" s="7"/>
      <c r="C206" s="7"/>
      <c r="D206" s="7"/>
      <c r="E206" s="7"/>
    </row>
    <row r="207" spans="1:5" s="5" customFormat="1" ht="12.95" customHeight="1" x14ac:dyDescent="0.2">
      <c r="A207" s="7"/>
      <c r="B207" s="7"/>
      <c r="C207" s="7"/>
      <c r="D207" s="7"/>
      <c r="E207" s="7"/>
    </row>
    <row r="208" spans="1:5" s="5" customFormat="1" ht="12.95" customHeight="1" x14ac:dyDescent="0.2">
      <c r="A208" s="7"/>
      <c r="B208" s="7"/>
      <c r="C208" s="7"/>
      <c r="D208" s="7"/>
      <c r="E208" s="7"/>
    </row>
    <row r="209" spans="1:5" s="5" customFormat="1" ht="12.95" customHeight="1" x14ac:dyDescent="0.2">
      <c r="A209" s="7"/>
      <c r="B209" s="7"/>
      <c r="C209" s="7"/>
      <c r="D209" s="7"/>
      <c r="E209" s="7"/>
    </row>
    <row r="210" spans="1:5" s="5" customFormat="1" ht="12.95" customHeight="1" x14ac:dyDescent="0.2">
      <c r="A210" s="7"/>
      <c r="B210" s="7"/>
      <c r="C210" s="7"/>
      <c r="D210" s="7"/>
      <c r="E210" s="7"/>
    </row>
    <row r="211" spans="1:5" s="5" customFormat="1" ht="12.95" customHeight="1" x14ac:dyDescent="0.2">
      <c r="A211" s="7"/>
      <c r="B211" s="7"/>
      <c r="C211" s="7"/>
      <c r="D211" s="7"/>
      <c r="E211" s="7"/>
    </row>
    <row r="212" spans="1:5" s="5" customFormat="1" ht="12.95" customHeight="1" x14ac:dyDescent="0.2">
      <c r="A212" s="7"/>
      <c r="B212" s="7"/>
      <c r="C212" s="7"/>
      <c r="D212" s="7"/>
      <c r="E212" s="7"/>
    </row>
    <row r="213" spans="1:5" s="5" customFormat="1" ht="12.95" customHeight="1" x14ac:dyDescent="0.2">
      <c r="A213" s="7"/>
      <c r="B213" s="7"/>
      <c r="C213" s="7"/>
      <c r="D213" s="7"/>
      <c r="E213" s="7"/>
    </row>
    <row r="214" spans="1:5" s="5" customFormat="1" ht="12.95" customHeight="1" x14ac:dyDescent="0.2">
      <c r="A214" s="7"/>
      <c r="B214" s="7"/>
      <c r="C214" s="7"/>
      <c r="D214" s="7"/>
      <c r="E214" s="7"/>
    </row>
    <row r="215" spans="1:5" s="5" customFormat="1" ht="12.95" customHeight="1" x14ac:dyDescent="0.2">
      <c r="A215" s="7"/>
      <c r="B215" s="7"/>
      <c r="C215" s="7"/>
      <c r="D215" s="7"/>
      <c r="E215" s="7"/>
    </row>
    <row r="216" spans="1:5" s="5" customFormat="1" ht="12.95" customHeight="1" x14ac:dyDescent="0.2">
      <c r="A216" s="7"/>
      <c r="B216" s="7"/>
      <c r="C216" s="7"/>
      <c r="D216" s="7"/>
      <c r="E216" s="7"/>
    </row>
    <row r="217" spans="1:5" s="5" customFormat="1" ht="12.95" customHeight="1" x14ac:dyDescent="0.2">
      <c r="A217" s="7"/>
      <c r="B217" s="7"/>
      <c r="C217" s="7"/>
      <c r="D217" s="7"/>
      <c r="E217" s="7"/>
    </row>
    <row r="218" spans="1:5" s="5" customFormat="1" ht="12.95" customHeight="1" x14ac:dyDescent="0.2">
      <c r="A218" s="7"/>
      <c r="B218" s="7"/>
      <c r="C218" s="7"/>
      <c r="D218" s="7"/>
      <c r="E218" s="7"/>
    </row>
    <row r="219" spans="1:5" s="5" customFormat="1" ht="12.95" customHeight="1" x14ac:dyDescent="0.2">
      <c r="A219" s="7"/>
      <c r="B219" s="7"/>
      <c r="C219" s="7"/>
      <c r="D219" s="7"/>
      <c r="E219" s="7"/>
    </row>
    <row r="220" spans="1:5" s="5" customFormat="1" ht="12.95" customHeight="1" x14ac:dyDescent="0.2">
      <c r="A220" s="7"/>
      <c r="B220" s="7"/>
      <c r="C220" s="7"/>
      <c r="D220" s="7"/>
      <c r="E220" s="7"/>
    </row>
    <row r="221" spans="1:5" s="5" customFormat="1" ht="12.95" customHeight="1" x14ac:dyDescent="0.2">
      <c r="A221" s="7"/>
      <c r="B221" s="7"/>
      <c r="C221" s="7"/>
      <c r="D221" s="7"/>
      <c r="E221" s="7"/>
    </row>
    <row r="222" spans="1:5" s="5" customFormat="1" ht="12.95" customHeight="1" x14ac:dyDescent="0.2">
      <c r="A222" s="7"/>
      <c r="B222" s="7"/>
      <c r="C222" s="7"/>
      <c r="D222" s="7"/>
      <c r="E222" s="7"/>
    </row>
    <row r="223" spans="1:5" s="5" customFormat="1" ht="12.95" customHeight="1" x14ac:dyDescent="0.2">
      <c r="A223" s="7"/>
      <c r="B223" s="7"/>
      <c r="C223" s="7"/>
      <c r="D223" s="7"/>
      <c r="E223" s="7"/>
    </row>
    <row r="224" spans="1:5" s="5" customFormat="1" ht="12.95" customHeight="1" x14ac:dyDescent="0.2">
      <c r="A224" s="7"/>
      <c r="B224" s="7"/>
      <c r="C224" s="7"/>
      <c r="D224" s="7"/>
      <c r="E224" s="7"/>
    </row>
    <row r="225" spans="1:5" s="5" customFormat="1" ht="12.95" customHeight="1" x14ac:dyDescent="0.2">
      <c r="A225" s="7"/>
      <c r="B225" s="7"/>
      <c r="C225" s="7"/>
      <c r="D225" s="7"/>
      <c r="E225" s="7"/>
    </row>
    <row r="226" spans="1:5" s="5" customFormat="1" ht="12.95" customHeight="1" x14ac:dyDescent="0.2">
      <c r="A226" s="7"/>
      <c r="B226" s="7"/>
      <c r="C226" s="7"/>
      <c r="D226" s="7"/>
      <c r="E226" s="7"/>
    </row>
    <row r="227" spans="1:5" s="5" customFormat="1" ht="12.95" customHeight="1" x14ac:dyDescent="0.2">
      <c r="A227" s="7"/>
      <c r="B227" s="7"/>
      <c r="C227" s="7"/>
      <c r="D227" s="7"/>
      <c r="E227" s="7"/>
    </row>
    <row r="228" spans="1:5" s="5" customFormat="1" ht="12.95" customHeight="1" x14ac:dyDescent="0.2">
      <c r="A228" s="7"/>
      <c r="B228" s="7"/>
      <c r="C228" s="7"/>
      <c r="D228" s="7"/>
      <c r="E228" s="7"/>
    </row>
    <row r="229" spans="1:5" s="5" customFormat="1" ht="12.95" customHeight="1" x14ac:dyDescent="0.2">
      <c r="A229" s="7"/>
      <c r="B229" s="7"/>
      <c r="C229" s="7"/>
      <c r="D229" s="7"/>
      <c r="E229" s="7"/>
    </row>
    <row r="230" spans="1:5" s="5" customFormat="1" ht="12.95" customHeight="1" x14ac:dyDescent="0.2">
      <c r="A230" s="7"/>
      <c r="B230" s="7"/>
      <c r="C230" s="7"/>
      <c r="D230" s="7"/>
      <c r="E230" s="7"/>
    </row>
    <row r="231" spans="1:5" s="5" customFormat="1" ht="12.95" customHeight="1" x14ac:dyDescent="0.2">
      <c r="A231" s="7"/>
      <c r="B231" s="7"/>
      <c r="C231" s="7"/>
      <c r="D231" s="7"/>
      <c r="E231" s="7"/>
    </row>
    <row r="232" spans="1:5" s="5" customFormat="1" ht="12.95" customHeight="1" x14ac:dyDescent="0.2">
      <c r="A232" s="7"/>
      <c r="B232" s="7"/>
      <c r="C232" s="7"/>
      <c r="D232" s="7"/>
      <c r="E232" s="7"/>
    </row>
    <row r="233" spans="1:5" s="5" customFormat="1" ht="12.95" customHeight="1" x14ac:dyDescent="0.2">
      <c r="A233" s="7"/>
      <c r="B233" s="7"/>
      <c r="C233" s="7"/>
      <c r="D233" s="7"/>
      <c r="E233" s="7"/>
    </row>
    <row r="234" spans="1:5" s="5" customFormat="1" ht="12.95" customHeight="1" x14ac:dyDescent="0.2">
      <c r="A234" s="7"/>
      <c r="B234" s="7"/>
      <c r="C234" s="7"/>
      <c r="D234" s="7"/>
      <c r="E234" s="7"/>
    </row>
    <row r="235" spans="1:5" s="5" customFormat="1" ht="12.95" customHeight="1" x14ac:dyDescent="0.2">
      <c r="A235" s="7"/>
      <c r="B235" s="7"/>
      <c r="C235" s="7"/>
      <c r="D235" s="7"/>
      <c r="E235" s="7"/>
    </row>
    <row r="236" spans="1:5" s="5" customFormat="1" ht="12.95" customHeight="1" x14ac:dyDescent="0.2">
      <c r="A236" s="7"/>
      <c r="B236" s="7"/>
      <c r="C236" s="7"/>
      <c r="D236" s="7"/>
      <c r="E236" s="7"/>
    </row>
    <row r="237" spans="1:5" s="5" customFormat="1" ht="12.95" customHeight="1" x14ac:dyDescent="0.2">
      <c r="A237" s="7"/>
      <c r="B237" s="7"/>
      <c r="C237" s="7"/>
      <c r="D237" s="7"/>
      <c r="E237" s="7"/>
    </row>
    <row r="238" spans="1:5" s="5" customFormat="1" ht="12.95" customHeight="1" x14ac:dyDescent="0.2">
      <c r="A238" s="7"/>
      <c r="B238" s="7"/>
      <c r="C238" s="7"/>
      <c r="D238" s="7"/>
      <c r="E238" s="7"/>
    </row>
    <row r="239" spans="1:5" s="5" customFormat="1" ht="12.95" customHeight="1" x14ac:dyDescent="0.2">
      <c r="A239" s="7"/>
      <c r="B239" s="7"/>
      <c r="C239" s="7"/>
      <c r="D239" s="7"/>
      <c r="E239" s="7"/>
    </row>
    <row r="240" spans="1:5" s="5" customFormat="1" ht="12.95" customHeight="1" x14ac:dyDescent="0.2">
      <c r="A240" s="7"/>
      <c r="B240" s="7"/>
      <c r="C240" s="7"/>
      <c r="D240" s="7"/>
      <c r="E240" s="7"/>
    </row>
    <row r="241" spans="1:5" s="5" customFormat="1" ht="12.95" customHeight="1" x14ac:dyDescent="0.2">
      <c r="A241" s="7"/>
      <c r="B241" s="7"/>
      <c r="C241" s="7"/>
      <c r="D241" s="7"/>
      <c r="E241" s="7"/>
    </row>
    <row r="242" spans="1:5" s="5" customFormat="1" ht="12.95" customHeight="1" x14ac:dyDescent="0.2">
      <c r="A242" s="7"/>
      <c r="B242" s="7"/>
      <c r="C242" s="7"/>
      <c r="D242" s="7"/>
      <c r="E242" s="7"/>
    </row>
    <row r="243" spans="1:5" s="5" customFormat="1" ht="12.95" customHeight="1" x14ac:dyDescent="0.2">
      <c r="A243" s="7"/>
      <c r="B243" s="7"/>
      <c r="C243" s="7"/>
      <c r="D243" s="7"/>
      <c r="E243" s="7"/>
    </row>
    <row r="244" spans="1:5" s="5" customFormat="1" ht="12.95" customHeight="1" x14ac:dyDescent="0.2">
      <c r="A244" s="7"/>
      <c r="B244" s="7"/>
      <c r="C244" s="7"/>
      <c r="D244" s="7"/>
      <c r="E244" s="7"/>
    </row>
    <row r="245" spans="1:5" s="5" customFormat="1" ht="12.95" customHeight="1" x14ac:dyDescent="0.2">
      <c r="A245" s="7"/>
      <c r="B245" s="7"/>
      <c r="C245" s="7"/>
      <c r="D245" s="7"/>
      <c r="E245" s="7"/>
    </row>
    <row r="246" spans="1:5" s="5" customFormat="1" ht="12.95" customHeight="1" x14ac:dyDescent="0.2">
      <c r="A246" s="7"/>
      <c r="B246" s="7"/>
      <c r="C246" s="7"/>
      <c r="D246" s="7"/>
      <c r="E246" s="7"/>
    </row>
    <row r="247" spans="1:5" s="5" customFormat="1" ht="12.95" customHeight="1" x14ac:dyDescent="0.2">
      <c r="A247" s="7"/>
      <c r="B247" s="7"/>
      <c r="C247" s="7"/>
      <c r="D247" s="7"/>
      <c r="E247" s="7"/>
    </row>
    <row r="248" spans="1:5" s="5" customFormat="1" ht="12.95" customHeight="1" x14ac:dyDescent="0.2">
      <c r="A248" s="7"/>
      <c r="B248" s="7"/>
      <c r="C248" s="7"/>
      <c r="D248" s="7"/>
      <c r="E248" s="7"/>
    </row>
    <row r="249" spans="1:5" s="5" customFormat="1" ht="12.95" customHeight="1" x14ac:dyDescent="0.2">
      <c r="A249" s="7"/>
      <c r="B249" s="7"/>
      <c r="C249" s="7"/>
      <c r="D249" s="7"/>
      <c r="E249" s="7"/>
    </row>
    <row r="250" spans="1:5" s="5" customFormat="1" ht="12.95" customHeight="1" x14ac:dyDescent="0.2">
      <c r="A250" s="7"/>
      <c r="B250" s="7"/>
      <c r="C250" s="7"/>
      <c r="D250" s="7"/>
      <c r="E250" s="7"/>
    </row>
    <row r="251" spans="1:5" s="5" customFormat="1" ht="12.95" customHeight="1" x14ac:dyDescent="0.2">
      <c r="A251" s="7"/>
      <c r="B251" s="7"/>
      <c r="C251" s="7"/>
      <c r="D251" s="7"/>
      <c r="E251" s="7"/>
    </row>
    <row r="252" spans="1:5" s="5" customFormat="1" ht="12.95" customHeight="1" x14ac:dyDescent="0.2">
      <c r="A252" s="7"/>
      <c r="B252" s="7"/>
      <c r="C252" s="7"/>
      <c r="D252" s="7"/>
      <c r="E252" s="7"/>
    </row>
    <row r="253" spans="1:5" s="5" customFormat="1" ht="12.95" customHeight="1" x14ac:dyDescent="0.2">
      <c r="A253" s="7"/>
      <c r="B253" s="7"/>
      <c r="C253" s="7"/>
      <c r="D253" s="7"/>
      <c r="E253" s="7"/>
    </row>
    <row r="254" spans="1:5" s="5" customFormat="1" ht="12.95" customHeight="1" x14ac:dyDescent="0.2">
      <c r="A254" s="7"/>
      <c r="B254" s="7"/>
      <c r="C254" s="7"/>
      <c r="D254" s="7"/>
      <c r="E254" s="7"/>
    </row>
    <row r="255" spans="1:5" s="5" customFormat="1" ht="12.95" customHeight="1" x14ac:dyDescent="0.2">
      <c r="A255" s="7"/>
      <c r="B255" s="7"/>
      <c r="C255" s="7"/>
      <c r="D255" s="7"/>
      <c r="E255" s="7"/>
    </row>
    <row r="256" spans="1:5" s="5" customFormat="1" ht="12.95" customHeight="1" x14ac:dyDescent="0.2">
      <c r="A256" s="7"/>
      <c r="B256" s="7"/>
      <c r="C256" s="7"/>
      <c r="D256" s="7"/>
      <c r="E256" s="7"/>
    </row>
    <row r="257" spans="1:5" s="5" customFormat="1" ht="12.95" customHeight="1" x14ac:dyDescent="0.2">
      <c r="A257" s="7"/>
      <c r="B257" s="7"/>
      <c r="C257" s="7"/>
      <c r="D257" s="7"/>
      <c r="E257" s="7"/>
    </row>
    <row r="258" spans="1:5" s="5" customFormat="1" ht="12.95" customHeight="1" x14ac:dyDescent="0.2">
      <c r="A258" s="7"/>
      <c r="B258" s="7"/>
      <c r="C258" s="7"/>
      <c r="D258" s="7"/>
      <c r="E258" s="7"/>
    </row>
    <row r="259" spans="1:5" s="5" customFormat="1" ht="12.95" customHeight="1" x14ac:dyDescent="0.2">
      <c r="A259" s="7"/>
      <c r="B259" s="7"/>
      <c r="C259" s="7"/>
      <c r="D259" s="7"/>
      <c r="E259" s="7"/>
    </row>
    <row r="260" spans="1:5" s="5" customFormat="1" ht="12.95" customHeight="1" x14ac:dyDescent="0.2">
      <c r="A260" s="7"/>
      <c r="B260" s="7"/>
      <c r="C260" s="7"/>
      <c r="D260" s="7"/>
      <c r="E260" s="7"/>
    </row>
    <row r="261" spans="1:5" s="5" customFormat="1" ht="12.95" customHeight="1" x14ac:dyDescent="0.2">
      <c r="A261" s="7"/>
      <c r="B261" s="7"/>
      <c r="C261" s="7"/>
      <c r="D261" s="7"/>
      <c r="E261" s="7"/>
    </row>
    <row r="262" spans="1:5" s="5" customFormat="1" ht="12.95" customHeight="1" x14ac:dyDescent="0.2">
      <c r="A262" s="7"/>
      <c r="B262" s="7"/>
      <c r="C262" s="7"/>
      <c r="D262" s="7"/>
      <c r="E262" s="7"/>
    </row>
    <row r="263" spans="1:5" s="5" customFormat="1" ht="12.95" customHeight="1" x14ac:dyDescent="0.2">
      <c r="A263" s="7"/>
      <c r="B263" s="7"/>
      <c r="C263" s="7"/>
      <c r="D263" s="7"/>
      <c r="E263" s="7"/>
    </row>
    <row r="264" spans="1:5" s="5" customFormat="1" ht="12.95" customHeight="1" x14ac:dyDescent="0.2">
      <c r="A264" s="7"/>
      <c r="B264" s="7"/>
      <c r="C264" s="7"/>
      <c r="D264" s="7"/>
      <c r="E264" s="7"/>
    </row>
    <row r="265" spans="1:5" s="5" customFormat="1" ht="12.95" customHeight="1" x14ac:dyDescent="0.2">
      <c r="A265" s="7"/>
      <c r="B265" s="7"/>
      <c r="C265" s="7"/>
      <c r="D265" s="7"/>
      <c r="E265" s="7"/>
    </row>
    <row r="266" spans="1:5" s="5" customFormat="1" ht="12.95" customHeight="1" x14ac:dyDescent="0.2">
      <c r="A266" s="7"/>
      <c r="B266" s="7"/>
      <c r="C266" s="7"/>
      <c r="D266" s="7"/>
      <c r="E266" s="7"/>
    </row>
    <row r="267" spans="1:5" s="5" customFormat="1" ht="12.95" customHeight="1" x14ac:dyDescent="0.2">
      <c r="A267" s="7"/>
      <c r="B267" s="7"/>
      <c r="C267" s="7"/>
      <c r="D267" s="7"/>
      <c r="E267" s="7"/>
    </row>
    <row r="268" spans="1:5" s="5" customFormat="1" ht="12.95" customHeight="1" x14ac:dyDescent="0.2">
      <c r="A268" s="7"/>
      <c r="B268" s="7"/>
      <c r="C268" s="7"/>
      <c r="D268" s="7"/>
      <c r="E268" s="7"/>
    </row>
    <row r="269" spans="1:5" s="5" customFormat="1" ht="12.95" customHeight="1" x14ac:dyDescent="0.2">
      <c r="A269" s="7"/>
      <c r="B269" s="7"/>
      <c r="C269" s="7"/>
      <c r="D269" s="7"/>
      <c r="E269" s="7"/>
    </row>
    <row r="270" spans="1:5" s="5" customFormat="1" ht="12.95" customHeight="1" x14ac:dyDescent="0.2">
      <c r="A270" s="7"/>
      <c r="B270" s="7"/>
      <c r="C270" s="7"/>
      <c r="D270" s="7"/>
      <c r="E270" s="7"/>
    </row>
    <row r="271" spans="1:5" s="5" customFormat="1" ht="12.95" customHeight="1" x14ac:dyDescent="0.2">
      <c r="A271" s="7"/>
      <c r="B271" s="7"/>
      <c r="C271" s="7"/>
      <c r="D271" s="7"/>
      <c r="E271" s="7"/>
    </row>
    <row r="272" spans="1:5" s="5" customFormat="1" ht="12.95" customHeight="1" x14ac:dyDescent="0.2">
      <c r="A272" s="7"/>
      <c r="B272" s="7"/>
      <c r="C272" s="7"/>
      <c r="D272" s="7"/>
      <c r="E272" s="7"/>
    </row>
    <row r="273" spans="1:5" s="5" customFormat="1" ht="12.95" customHeight="1" x14ac:dyDescent="0.2">
      <c r="A273" s="7"/>
      <c r="B273" s="7"/>
      <c r="C273" s="7"/>
      <c r="D273" s="7"/>
      <c r="E273" s="7"/>
    </row>
    <row r="274" spans="1:5" s="5" customFormat="1" ht="12.95" customHeight="1" x14ac:dyDescent="0.2">
      <c r="A274" s="7"/>
      <c r="B274" s="7"/>
      <c r="C274" s="7"/>
      <c r="D274" s="7"/>
      <c r="E274" s="7"/>
    </row>
    <row r="275" spans="1:5" s="5" customFormat="1" ht="12.95" customHeight="1" x14ac:dyDescent="0.2">
      <c r="A275" s="7"/>
      <c r="B275" s="7"/>
      <c r="C275" s="7"/>
      <c r="D275" s="7"/>
      <c r="E275" s="7"/>
    </row>
    <row r="276" spans="1:5" s="5" customFormat="1" ht="12.95" customHeight="1" x14ac:dyDescent="0.2">
      <c r="A276" s="7"/>
      <c r="B276" s="7"/>
      <c r="C276" s="7"/>
      <c r="D276" s="7"/>
      <c r="E276" s="7"/>
    </row>
  </sheetData>
  <mergeCells count="8">
    <mergeCell ref="A1:E1"/>
    <mergeCell ref="F1:I5"/>
    <mergeCell ref="J1:O1"/>
    <mergeCell ref="A2:E2"/>
    <mergeCell ref="J2:O5"/>
    <mergeCell ref="A3:E3"/>
    <mergeCell ref="A4:E4"/>
    <mergeCell ref="A5:E5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Шария Анастасия Игоревна</cp:lastModifiedBy>
  <dcterms:modified xsi:type="dcterms:W3CDTF">2024-01-11T07:48:53Z</dcterms:modified>
</cp:coreProperties>
</file>